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65" windowHeight="8175" activeTab="0"/>
  </bookViews>
  <sheets>
    <sheet name="表一" sheetId="1" r:id="rId1"/>
    <sheet name="Sheet2" sheetId="2" r:id="rId2"/>
    <sheet name="Sheet1" sheetId="3" r:id="rId3"/>
    <sheet name="表二 (2)" sheetId="4" r:id="rId4"/>
    <sheet name="表三" sheetId="5" r:id="rId5"/>
    <sheet name="表四" sheetId="6" r:id="rId6"/>
  </sheets>
  <definedNames/>
  <calcPr fullCalcOnLoad="1"/>
</workbook>
</file>

<file path=xl/comments2.xml><?xml version="1.0" encoding="utf-8"?>
<comments xmlns="http://schemas.openxmlformats.org/spreadsheetml/2006/main">
  <authors>
    <author>预算科/廖明娟</author>
  </authors>
  <commentList>
    <comment ref="A13" authorId="0">
      <text>
        <r>
          <rPr>
            <b/>
            <sz val="9"/>
            <rFont val="宋体"/>
            <family val="0"/>
          </rPr>
          <t>预算科/廖明娟:</t>
        </r>
        <r>
          <rPr>
            <sz val="9"/>
            <rFont val="宋体"/>
            <family val="0"/>
          </rPr>
          <t xml:space="preserve">
从2012年度起执行</t>
        </r>
      </text>
    </comment>
    <comment ref="A54" authorId="0">
      <text>
        <r>
          <rPr>
            <sz val="9"/>
            <rFont val="宋体"/>
            <family val="0"/>
          </rPr>
          <t>预算科/廖明娟:
从2010年起执行</t>
        </r>
      </text>
    </comment>
    <comment ref="A64" authorId="0">
      <text>
        <r>
          <rPr>
            <sz val="9"/>
            <rFont val="宋体"/>
            <family val="0"/>
          </rPr>
          <t>预算科/廖明娟:
根据泉财预[2012]521号，从2012年起执行。</t>
        </r>
      </text>
    </comment>
    <comment ref="A65" authorId="0">
      <text>
        <r>
          <rPr>
            <sz val="9"/>
            <rFont val="宋体"/>
            <family val="0"/>
          </rPr>
          <t>预算科/廖明娟:
根据泉财预[2011]427号，从2012起，晋江市财政每年需上解市财政项目管养费300万元。</t>
        </r>
      </text>
    </comment>
    <comment ref="A72" authorId="0">
      <text>
        <r>
          <rPr>
            <sz val="9"/>
            <rFont val="宋体"/>
            <family val="0"/>
          </rPr>
          <t>预算科/廖明娟:
从2011年起，每年上解483万元，暂定五年。</t>
        </r>
      </text>
    </comment>
  </commentList>
</comments>
</file>

<file path=xl/comments5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<sst xmlns="http://schemas.openxmlformats.org/spreadsheetml/2006/main" count="238" uniqueCount="205">
  <si>
    <t>决算数</t>
  </si>
  <si>
    <t>单位：万元</t>
  </si>
  <si>
    <t>其中：净结余</t>
  </si>
  <si>
    <t>一、基金预算收入</t>
  </si>
  <si>
    <t>一、基金预算支出</t>
  </si>
  <si>
    <t>二、上解上级支出</t>
  </si>
  <si>
    <t>完成预算指标％</t>
  </si>
  <si>
    <t>其他</t>
  </si>
  <si>
    <t xml:space="preserve">二、上级补助收入                         </t>
  </si>
  <si>
    <t>收入项目</t>
  </si>
  <si>
    <t>支出项目</t>
  </si>
  <si>
    <t>总计</t>
  </si>
  <si>
    <t>三、年终滚存结余</t>
  </si>
  <si>
    <t>二、上级补助收入</t>
  </si>
  <si>
    <t>三、上年结余收入</t>
  </si>
  <si>
    <t>说明</t>
  </si>
  <si>
    <t>上年结转使用数</t>
  </si>
  <si>
    <r>
      <t xml:space="preserve">   </t>
    </r>
    <r>
      <rPr>
        <sz val="12"/>
        <rFont val="楷体_GB2312"/>
        <family val="3"/>
      </rPr>
      <t>定额上解=核定的财政收入基数-核定的财政支出基数=34233万元-24622万元=9611万元</t>
    </r>
  </si>
  <si>
    <r>
      <t xml:space="preserve">        </t>
    </r>
    <r>
      <rPr>
        <sz val="12"/>
        <rFont val="楷体_GB2312"/>
        <family val="3"/>
      </rPr>
      <t>超收上解=[一般预算收入(扣除专项收入)-核定的收入基数]×30.8%(省20％、市10.8％）=[(65991万元-1359万元)-34233万元]×30.8%=9363万元</t>
    </r>
  </si>
  <si>
    <t>附：体制上解=定额上解+超收上解（省、市两级）+返还鲤城划转企业增量财力</t>
  </si>
  <si>
    <t>一、工商税收</t>
  </si>
  <si>
    <t>其中：增值税</t>
  </si>
  <si>
    <t>二、农业“两税”</t>
  </si>
  <si>
    <t xml:space="preserve"> 其中：耕地占用税</t>
  </si>
  <si>
    <t>加：上划中央级收入</t>
  </si>
  <si>
    <t>财政总收入</t>
  </si>
  <si>
    <t xml:space="preserve">      企业所得税</t>
  </si>
  <si>
    <t xml:space="preserve">      营业税</t>
  </si>
  <si>
    <t xml:space="preserve">      个人所得税</t>
  </si>
  <si>
    <t xml:space="preserve">      其他工商各税</t>
  </si>
  <si>
    <t xml:space="preserve">       契税</t>
  </si>
  <si>
    <t xml:space="preserve">    其中：教育费附加收入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</si>
  <si>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</si>
  <si>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</si>
  <si>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</si>
  <si>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</si>
  <si>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</si>
  <si>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</si>
  <si>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</si>
  <si>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</si>
  <si>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城乡社区事务</t>
  </si>
  <si>
    <t>农林水事务</t>
  </si>
  <si>
    <t>交通运输</t>
  </si>
  <si>
    <t>其他支出(类)</t>
  </si>
  <si>
    <t>三、上年结余</t>
  </si>
  <si>
    <r>
      <t xml:space="preserve">         </t>
    </r>
    <r>
      <rPr>
        <sz val="12"/>
        <rFont val="楷体_GB2312"/>
        <family val="3"/>
      </rPr>
      <t>其中：国有土地出让金</t>
    </r>
  </si>
  <si>
    <t>三、专项收入</t>
  </si>
  <si>
    <t>四、其他收入</t>
  </si>
  <si>
    <r>
      <t xml:space="preserve">                  </t>
    </r>
    <r>
      <rPr>
        <sz val="12"/>
        <rFont val="楷体_GB2312"/>
        <family val="3"/>
      </rPr>
      <t>行政性收费收入</t>
    </r>
  </si>
  <si>
    <r>
      <t xml:space="preserve">                   </t>
    </r>
    <r>
      <rPr>
        <sz val="12"/>
        <rFont val="楷体_GB2312"/>
        <family val="3"/>
      </rPr>
      <t>罚没收入</t>
    </r>
  </si>
  <si>
    <t>项   目</t>
  </si>
  <si>
    <t>动用
超收财力</t>
  </si>
  <si>
    <t>资源勘探电力信息等事务</t>
  </si>
  <si>
    <t>商业服务业等事务</t>
  </si>
  <si>
    <t>国土资源气象等事务</t>
  </si>
  <si>
    <t>住房保障支出</t>
  </si>
  <si>
    <t>预备费</t>
  </si>
  <si>
    <t>债券转贷收入</t>
  </si>
  <si>
    <t>预    算    指    标</t>
  </si>
  <si>
    <t>合计</t>
  </si>
  <si>
    <t>年初
预算数</t>
  </si>
  <si>
    <t>动用上年净结余</t>
  </si>
  <si>
    <t>动支
预备费</t>
  </si>
  <si>
    <t>科目
调剂</t>
  </si>
  <si>
    <t>收  入  项  目</t>
  </si>
  <si>
    <t>比  上  年</t>
  </si>
  <si>
    <t>金额</t>
  </si>
  <si>
    <t>完成预算%</t>
  </si>
  <si>
    <t>增减额</t>
  </si>
  <si>
    <t>增减%</t>
  </si>
  <si>
    <t>四、债劵转贷收入</t>
  </si>
  <si>
    <r>
      <t>其中：街道</t>
    </r>
    <r>
      <rPr>
        <sz val="12"/>
        <rFont val="Times New Roman"/>
        <family val="1"/>
      </rPr>
      <t>77</t>
    </r>
  </si>
  <si>
    <t xml:space="preserve">  ⒈专项补助</t>
  </si>
  <si>
    <t xml:space="preserve">  ⒈体制上解</t>
  </si>
  <si>
    <t xml:space="preserve">  ⒉专项上解</t>
  </si>
  <si>
    <r>
      <t xml:space="preserve">      </t>
    </r>
    <r>
      <rPr>
        <sz val="12"/>
        <rFont val="楷体_GB2312"/>
        <family val="3"/>
      </rPr>
      <t>其中：国有资源</t>
    </r>
    <r>
      <rPr>
        <sz val="12"/>
        <rFont val="Times New Roman"/>
        <family val="1"/>
      </rPr>
      <t>(</t>
    </r>
    <r>
      <rPr>
        <sz val="12"/>
        <rFont val="楷体_GB2312"/>
        <family val="3"/>
      </rPr>
      <t>资产</t>
    </r>
    <r>
      <rPr>
        <sz val="12"/>
        <rFont val="Times New Roman"/>
        <family val="1"/>
      </rPr>
      <t>)</t>
    </r>
    <r>
      <rPr>
        <sz val="12"/>
        <rFont val="楷体_GB2312"/>
        <family val="3"/>
      </rPr>
      <t>有偿使用收入</t>
    </r>
  </si>
  <si>
    <t>节能环保</t>
  </si>
  <si>
    <t>国债还本付息支出</t>
  </si>
  <si>
    <t>调入资金</t>
  </si>
  <si>
    <t>上级专项补助</t>
  </si>
  <si>
    <r>
      <t xml:space="preserve">         </t>
    </r>
    <r>
      <rPr>
        <sz val="12"/>
        <rFont val="楷体_GB2312"/>
        <family val="3"/>
      </rPr>
      <t>其中</t>
    </r>
    <r>
      <rPr>
        <sz val="12"/>
        <rFont val="Times New Roman"/>
        <family val="1"/>
      </rPr>
      <t xml:space="preserve">: </t>
    </r>
    <r>
      <rPr>
        <sz val="12"/>
        <rFont val="楷体_GB2312"/>
        <family val="3"/>
      </rPr>
      <t>国有土地出让金支出</t>
    </r>
  </si>
  <si>
    <t>单位：万元</t>
  </si>
  <si>
    <t>粮油物资储备事务</t>
  </si>
  <si>
    <t>公共财政预算支出合计</t>
  </si>
  <si>
    <t>公共财政预算收入合计</t>
  </si>
  <si>
    <t>一、公共财政预算收入</t>
  </si>
  <si>
    <t>一、公共财政预算支出</t>
  </si>
  <si>
    <t>2013年丰泽区公共财政预算收入决算情况表</t>
  </si>
  <si>
    <t>2013年
预算数</t>
  </si>
  <si>
    <t>2013年完成数</t>
  </si>
  <si>
    <t>2013年丰泽区基金决算平衡表</t>
  </si>
  <si>
    <t>2013年丰泽区公共财政预算决算平衡表</t>
  </si>
  <si>
    <t>五、调入资金</t>
  </si>
  <si>
    <t>三、债券还本支出</t>
  </si>
  <si>
    <t>四、安排预算稳定调节基金</t>
  </si>
  <si>
    <t>其中：街道332</t>
  </si>
  <si>
    <t>科目名称</t>
  </si>
  <si>
    <t>年初预算数</t>
  </si>
  <si>
    <t>变动项目</t>
  </si>
  <si>
    <t>调整预算数</t>
  </si>
  <si>
    <t>决算数</t>
  </si>
  <si>
    <t>预算结余</t>
  </si>
  <si>
    <t>结转下年使用数</t>
  </si>
  <si>
    <t>小计</t>
  </si>
  <si>
    <t>专项转移支付</t>
  </si>
  <si>
    <t>返还性收入</t>
  </si>
  <si>
    <t>一般性转
移支付</t>
  </si>
  <si>
    <t>上年结转
使用数</t>
  </si>
  <si>
    <t>动支预
备费</t>
  </si>
  <si>
    <t>科目调剂</t>
  </si>
  <si>
    <t>本年超、短收安排</t>
  </si>
  <si>
    <t>债券转贷收入</t>
  </si>
  <si>
    <t>调入资金</t>
  </si>
  <si>
    <t>公共财政支出</t>
  </si>
  <si>
    <t>2013年丰泽区公共财政预算支出决算情况表</t>
  </si>
  <si>
    <r>
      <t>2013</t>
    </r>
    <r>
      <rPr>
        <sz val="20"/>
        <rFont val="黑体"/>
        <family val="0"/>
      </rPr>
      <t>年上下级财政结算分级明细表</t>
    </r>
  </si>
  <si>
    <t>附表一之二</t>
  </si>
  <si>
    <r>
      <t>项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目</t>
    </r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</si>
  <si>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</si>
  <si>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t>市本级</t>
  </si>
  <si>
    <t>小本级</t>
  </si>
  <si>
    <t>台商区</t>
  </si>
  <si>
    <t>县小计</t>
  </si>
  <si>
    <r>
      <t>泉港</t>
    </r>
    <r>
      <rPr>
        <sz val="12"/>
        <rFont val="Times New Roman"/>
        <family val="1"/>
      </rPr>
      <t xml:space="preserve"> </t>
    </r>
  </si>
  <si>
    <t>鲤城</t>
  </si>
  <si>
    <t>丰泽</t>
  </si>
  <si>
    <t>一  般   预  算  部  分</t>
  </si>
  <si>
    <t>一、转移性收入合计</t>
  </si>
  <si>
    <t>（一）返还性收入</t>
  </si>
  <si>
    <t>1.增值税和消费税税收返还收入</t>
  </si>
  <si>
    <t>2.所得税基数返还收入</t>
  </si>
  <si>
    <t>3、成品油价格和税费改革税收返还收入(取整）</t>
  </si>
  <si>
    <t>3、成品油价格和税费改革税收返还收入</t>
  </si>
  <si>
    <t xml:space="preserve">    成品油价格和税费改革税收返还收入基数(泉财预[2009]518号、泉财预[2013]316号)</t>
  </si>
  <si>
    <t xml:space="preserve">   调整成品油价格和税费改革税收返还收入基数(泉财预[2013]316号)</t>
  </si>
  <si>
    <t xml:space="preserve">    上划2011年度道路运输管理机构运转经费(泉财预[2011]421号)</t>
  </si>
  <si>
    <t xml:space="preserve">    交通综合行政执法改革经费基数(闽财预[2012]112号或泉财预[2013]108号)</t>
  </si>
  <si>
    <t xml:space="preserve">    交通综合行政执法改革经费基数(闽财预[2013]32号或泉财预[2013]526号)</t>
  </si>
  <si>
    <t>（二）一般性转移支付收入</t>
  </si>
  <si>
    <t>6、县级基本财力保障机制奖补资金收入</t>
  </si>
  <si>
    <t xml:space="preserve">   县级基本财力保障资金(闽财预[2014]3号）</t>
  </si>
  <si>
    <t xml:space="preserve">   省对市县财政下移财力及加强绩效管理奖励</t>
  </si>
  <si>
    <t>7、结算补助收入</t>
  </si>
  <si>
    <t>（1）省对市县结算补助</t>
  </si>
  <si>
    <t xml:space="preserve">   财政收入增长考核奖励（泉财预[2012]号或(闽财预[2012]号）</t>
  </si>
  <si>
    <t xml:space="preserve">   泉州民营经济奖励补助</t>
  </si>
  <si>
    <t xml:space="preserve">   即征即奖补助</t>
  </si>
  <si>
    <t xml:space="preserve">   营改增财政补助资金省级返还</t>
  </si>
  <si>
    <t>（2）设区市对县（市）结算补助(取整）</t>
  </si>
  <si>
    <t>（2）设区市对县（市）结算补助</t>
  </si>
  <si>
    <t xml:space="preserve">   对困难区补助</t>
  </si>
  <si>
    <t xml:space="preserve">   激励性补助</t>
  </si>
  <si>
    <t xml:space="preserve"> 　民政代管离退休人员工资市级负担经费分解（泉财预[2012]371号)</t>
  </si>
  <si>
    <t xml:space="preserve">   财政、审计业务补助</t>
  </si>
  <si>
    <t xml:space="preserve">   泉州台商投资区财力性补助（泉财预[2013]462号）</t>
  </si>
  <si>
    <t xml:space="preserve">   市级民营企业做大做强税收增收奖励（泉财企[2013]447号）</t>
  </si>
  <si>
    <t xml:space="preserve">   扶持建筑企业市级补助（泉财企[2014]115号）</t>
  </si>
  <si>
    <t xml:space="preserve">  分配2013泉州燃气有限公司缴纳税收（泉财预[2014]126号)</t>
  </si>
  <si>
    <t xml:space="preserve">  房产税土地使用税即征即奖（财指标[2014]87号）</t>
  </si>
  <si>
    <t>8、成品油价格和税费改革转移收入</t>
  </si>
  <si>
    <t xml:space="preserve">   成品油价格和税费改革转移收入(闽财预[2013]170号或泉财指标[2014]52号)</t>
  </si>
  <si>
    <t xml:space="preserve">      其中:设区市补助数</t>
  </si>
  <si>
    <t>16.其他一般性转移支付收入</t>
  </si>
  <si>
    <t xml:space="preserve">     其中:设区市补助数</t>
  </si>
  <si>
    <t xml:space="preserve">    缓解县乡财政困难补助（闽财预[2012]156号）</t>
  </si>
  <si>
    <t xml:space="preserve">       其中:设区市补助数</t>
  </si>
  <si>
    <t xml:space="preserve">   “六挂六奖”补助(闽财预[2012]37号）</t>
  </si>
  <si>
    <t xml:space="preserve">         设区市本级和市辖区收入增长奖励</t>
  </si>
  <si>
    <t xml:space="preserve">         提高重点支出保障水平奖励资金（闽财预[2013]75号或泉财预[2013]339号）</t>
  </si>
  <si>
    <t xml:space="preserve">   企业退休军转干部医疗补助经费（ 闽财（行）指[2013]24号或泉财指标[2013]767号）</t>
  </si>
  <si>
    <t xml:space="preserve">   解决部分企业军转干部生活困难问题专项资金（ 闽财（行）指[2013]25号或泉财指标[2013]1436号）</t>
  </si>
  <si>
    <t>二、转移性支出合计</t>
  </si>
  <si>
    <t>（一）体制上解支出</t>
  </si>
  <si>
    <t xml:space="preserve">   原体制上解基数</t>
  </si>
  <si>
    <t xml:space="preserve">   设区市省级固定分成收入上解</t>
  </si>
  <si>
    <t>（二）专项上解支出</t>
  </si>
  <si>
    <t xml:space="preserve">   1.专项上解省支出</t>
  </si>
  <si>
    <t xml:space="preserve">     江河下游地区对上游地区森林生态效益补偿额度（泉政函[2011]138号或闽政文[2009]417号）</t>
  </si>
  <si>
    <t xml:space="preserve">     规范津贴补贴上缴省调节金</t>
  </si>
  <si>
    <t xml:space="preserve">     县（市）烟草公司收入转移上解</t>
  </si>
  <si>
    <t xml:space="preserve">     城市商业银行企业所得税省级分成部份上解</t>
  </si>
  <si>
    <t xml:space="preserve">     农村信用社企业所得税省级分成部份上解</t>
  </si>
  <si>
    <t xml:space="preserve">     政法经费保障体制改革（闽财(行）指[2012]39号）</t>
  </si>
  <si>
    <t xml:space="preserve">  2.县（市、区）专项上解设区市支出</t>
  </si>
  <si>
    <t xml:space="preserve">    体制补助收入(市对区体制调整影响数)</t>
  </si>
  <si>
    <r>
      <t xml:space="preserve">        </t>
    </r>
    <r>
      <rPr>
        <sz val="11"/>
        <rFont val="宋体"/>
        <family val="0"/>
      </rPr>
      <t>增收分成上解</t>
    </r>
  </si>
  <si>
    <r>
      <t xml:space="preserve">        </t>
    </r>
    <r>
      <rPr>
        <sz val="11"/>
        <rFont val="宋体"/>
        <family val="0"/>
      </rPr>
      <t>会计从业资格考试收费（泉财预</t>
    </r>
    <r>
      <rPr>
        <sz val="11"/>
        <rFont val="Times New Roman"/>
        <family val="1"/>
      </rPr>
      <t>[2014]23</t>
    </r>
    <r>
      <rPr>
        <sz val="11"/>
        <rFont val="宋体"/>
        <family val="0"/>
      </rPr>
      <t>号）</t>
    </r>
  </si>
  <si>
    <r>
      <t xml:space="preserve">       </t>
    </r>
    <r>
      <rPr>
        <sz val="11"/>
        <rFont val="宋体"/>
        <family val="0"/>
      </rPr>
      <t>上解市级财政绿化养护费用（泉财预</t>
    </r>
    <r>
      <rPr>
        <sz val="11"/>
        <rFont val="Times New Roman"/>
        <family val="1"/>
      </rPr>
      <t>[2012]521</t>
    </r>
    <r>
      <rPr>
        <sz val="11"/>
        <rFont val="宋体"/>
        <family val="0"/>
      </rPr>
      <t>号）</t>
    </r>
  </si>
  <si>
    <t xml:space="preserve">    划转泉州大桥南立交桥项目管养费用（泉财预[2011]427号）</t>
  </si>
  <si>
    <t xml:space="preserve">    调整2013年公办幼儿园项目建设（泉财预[2013]282号）</t>
  </si>
  <si>
    <t xml:space="preserve">    调整2012年第五批解决特殊疑难信访问题省级、市级资金（泉财预[2013]342号）</t>
  </si>
  <si>
    <t xml:space="preserve">    调整2013年度市级技术改造部分专项资金（泉财预[2014]91号）</t>
  </si>
  <si>
    <t xml:space="preserve">    市属企业“即征即奖”资金（泉财预[2014]32号）</t>
  </si>
  <si>
    <t xml:space="preserve">    结算2012年度市区地税直属分局代征代扣手续费（泉财预[2013]360号）</t>
  </si>
  <si>
    <t xml:space="preserve">   泉州湾地区城乡一体化规划编制资金筹措任务分解（泉财预[2013]508号）</t>
  </si>
  <si>
    <t>　　划转市级收入应负担财力（泉财预[2011]20号）</t>
  </si>
  <si>
    <t>基  金   部  分</t>
  </si>
  <si>
    <t>一、上级财政补助收入合计</t>
  </si>
  <si>
    <t>二、上解上级财政支出合计</t>
  </si>
  <si>
    <t xml:space="preserve">    2012年度残疾人就业保障金(泉财社[2013]45号)</t>
  </si>
  <si>
    <t xml:space="preserve">    农田水利建设资金上解(泉财预[2013]210号）</t>
  </si>
  <si>
    <t xml:space="preserve">    省级统筹的农田水利建设资金上解(泉财农[2014]121号)</t>
  </si>
  <si>
    <t xml:space="preserve">    中央财政统筹的农田水利建设资金上解(闽财综[2013]53号）</t>
  </si>
  <si>
    <t>五、年终滚存结余</t>
  </si>
  <si>
    <t xml:space="preserve">  ⒉上级转移支付补助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</si>
</sst>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  <numFmt numFmtId="179" formatCode="#,##0_);[Red]\(#,##0\)"/>
    <numFmt numFmtId="180" formatCode="0.0%"/>
    <numFmt numFmtId="181" formatCode="0_ "/>
    <numFmt numFmtId="182" formatCode="0.00_ "/>
    <numFmt numFmtId="183" formatCode="0.00_);[Red]\(0.00\)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楷体_GB2312"/>
      <family val="3"/>
    </font>
    <font>
      <b/>
      <sz val="11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sz val="2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楷体_GB2312"/>
      <family val="3"/>
    </font>
    <font>
      <b/>
      <sz val="10"/>
      <name val="楷体_GB2312"/>
      <family val="3"/>
    </font>
    <font>
      <b/>
      <sz val="16"/>
      <name val="黑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22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Times New Roman"/>
      <family val="1"/>
    </font>
    <font>
      <sz val="10"/>
      <name val="Arial"/>
      <family val="2"/>
    </font>
    <font>
      <sz val="20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8" fontId="2" fillId="0" borderId="1" xfId="0" applyNumberFormat="1" applyFont="1" applyBorder="1" applyAlignment="1">
      <alignment shrinkToFit="1"/>
    </xf>
    <xf numFmtId="181" fontId="2" fillId="0" borderId="1" xfId="0" applyNumberFormat="1" applyFont="1" applyBorder="1" applyAlignment="1" applyProtection="1">
      <alignment vertical="center"/>
      <protection locked="0"/>
    </xf>
    <xf numFmtId="178" fontId="4" fillId="0" borderId="1" xfId="0" applyNumberFormat="1" applyFont="1" applyBorder="1" applyAlignment="1">
      <alignment shrinkToFit="1"/>
    </xf>
    <xf numFmtId="0" fontId="10" fillId="0" borderId="0" xfId="0" applyFont="1" applyAlignment="1">
      <alignment horizontal="right"/>
    </xf>
    <xf numFmtId="178" fontId="10" fillId="0" borderId="1" xfId="0" applyNumberFormat="1" applyFont="1" applyBorder="1" applyAlignment="1">
      <alignment shrinkToFit="1"/>
    </xf>
    <xf numFmtId="178" fontId="11" fillId="0" borderId="1" xfId="0" applyNumberFormat="1" applyFont="1" applyBorder="1" applyAlignment="1">
      <alignment shrinkToFi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/>
    </xf>
    <xf numFmtId="181" fontId="2" fillId="2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Alignment="1">
      <alignment horizontal="center" shrinkToFit="1"/>
    </xf>
    <xf numFmtId="178" fontId="4" fillId="0" borderId="1" xfId="0" applyNumberFormat="1" applyFont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/>
    </xf>
    <xf numFmtId="178" fontId="2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178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>
      <alignment/>
    </xf>
    <xf numFmtId="10" fontId="1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15" fillId="2" borderId="2" xfId="0" applyNumberFormat="1" applyFont="1" applyFill="1" applyBorder="1" applyAlignment="1" applyProtection="1">
      <alignment vertical="center"/>
      <protection/>
    </xf>
    <xf numFmtId="0" fontId="15" fillId="2" borderId="3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Alignment="1">
      <alignment horizontal="center" shrinkToFit="1"/>
    </xf>
    <xf numFmtId="0" fontId="16" fillId="2" borderId="2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78" fontId="14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78" fontId="13" fillId="0" borderId="1" xfId="0" applyNumberFormat="1" applyFont="1" applyFill="1" applyBorder="1" applyAlignment="1">
      <alignment/>
    </xf>
    <xf numFmtId="178" fontId="13" fillId="0" borderId="1" xfId="0" applyNumberFormat="1" applyFont="1" applyBorder="1" applyAlignment="1">
      <alignment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78" fontId="2" fillId="0" borderId="4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left" vertical="center"/>
    </xf>
    <xf numFmtId="0" fontId="23" fillId="3" borderId="5" xfId="0" applyNumberFormat="1" applyFont="1" applyFill="1" applyBorder="1" applyAlignment="1" applyProtection="1">
      <alignment horizontal="center" vertical="center" wrapText="1"/>
      <protection/>
    </xf>
    <xf numFmtId="0" fontId="23" fillId="3" borderId="4" xfId="0" applyNumberFormat="1" applyFont="1" applyFill="1" applyBorder="1" applyAlignment="1" applyProtection="1">
      <alignment horizontal="center" vertical="center" wrapText="1"/>
      <protection/>
    </xf>
    <xf numFmtId="0" fontId="23" fillId="3" borderId="2" xfId="0" applyNumberFormat="1" applyFont="1" applyFill="1" applyBorder="1" applyAlignment="1" applyProtection="1">
      <alignment horizontal="center" vertical="center"/>
      <protection/>
    </xf>
    <xf numFmtId="3" fontId="22" fillId="4" borderId="1" xfId="0" applyNumberFormat="1" applyFont="1" applyFill="1" applyBorder="1" applyAlignment="1" applyProtection="1">
      <alignment horizontal="right" vertical="center"/>
      <protection/>
    </xf>
    <xf numFmtId="3" fontId="22" fillId="4" borderId="1" xfId="0" applyNumberFormat="1" applyFont="1" applyFill="1" applyBorder="1" applyAlignment="1" applyProtection="1">
      <alignment horizontal="right" vertical="center" wrapText="1"/>
      <protection/>
    </xf>
    <xf numFmtId="0" fontId="23" fillId="3" borderId="2" xfId="0" applyNumberFormat="1" applyFont="1" applyFill="1" applyBorder="1" applyAlignment="1" applyProtection="1">
      <alignment vertical="center"/>
      <protection/>
    </xf>
    <xf numFmtId="3" fontId="22" fillId="4" borderId="5" xfId="0" applyNumberFormat="1" applyFont="1" applyFill="1" applyBorder="1" applyAlignment="1" applyProtection="1">
      <alignment horizontal="right" vertical="center"/>
      <protection/>
    </xf>
    <xf numFmtId="3" fontId="22" fillId="5" borderId="1" xfId="0" applyNumberFormat="1" applyFont="1" applyFill="1" applyBorder="1" applyAlignment="1" applyProtection="1">
      <alignment horizontal="right" vertical="center"/>
      <protection/>
    </xf>
    <xf numFmtId="3" fontId="22" fillId="5" borderId="1" xfId="0" applyNumberFormat="1" applyFont="1" applyFill="1" applyBorder="1" applyAlignment="1" applyProtection="1">
      <alignment horizontal="right" vertical="center" wrapText="1"/>
      <protection/>
    </xf>
    <xf numFmtId="3" fontId="22" fillId="6" borderId="1" xfId="0" applyNumberFormat="1" applyFont="1" applyFill="1" applyBorder="1" applyAlignment="1" applyProtection="1">
      <alignment horizontal="right" vertical="center" wrapText="1"/>
      <protection/>
    </xf>
    <xf numFmtId="3" fontId="22" fillId="6" borderId="1" xfId="0" applyNumberFormat="1" applyFont="1" applyFill="1" applyBorder="1" applyAlignment="1" applyProtection="1">
      <alignment horizontal="right" vertical="center"/>
      <protection/>
    </xf>
    <xf numFmtId="3" fontId="22" fillId="5" borderId="5" xfId="0" applyNumberFormat="1" applyFont="1" applyFill="1" applyBorder="1" applyAlignment="1" applyProtection="1">
      <alignment horizontal="right" vertical="center"/>
      <protection/>
    </xf>
    <xf numFmtId="3" fontId="22" fillId="4" borderId="4" xfId="0" applyNumberFormat="1" applyFont="1" applyFill="1" applyBorder="1" applyAlignment="1" applyProtection="1">
      <alignment horizontal="right" vertical="center"/>
      <protection/>
    </xf>
    <xf numFmtId="0" fontId="23" fillId="3" borderId="3" xfId="0" applyNumberFormat="1" applyFont="1" applyFill="1" applyBorder="1" applyAlignment="1" applyProtection="1">
      <alignment vertical="center"/>
      <protection/>
    </xf>
    <xf numFmtId="0" fontId="0" fillId="5" borderId="0" xfId="0" applyFill="1" applyAlignment="1">
      <alignment/>
    </xf>
    <xf numFmtId="0" fontId="25" fillId="0" borderId="0" xfId="0" applyAlignment="1">
      <alignment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183" fontId="22" fillId="0" borderId="1" xfId="0" applyNumberFormat="1" applyFont="1" applyBorder="1" applyAlignment="1">
      <alignment vertical="distributed"/>
    </xf>
    <xf numFmtId="183" fontId="22" fillId="0" borderId="1" xfId="0" applyNumberFormat="1" applyFont="1" applyFill="1" applyBorder="1" applyAlignment="1">
      <alignment vertical="distributed"/>
    </xf>
    <xf numFmtId="0" fontId="2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/>
    </xf>
    <xf numFmtId="0" fontId="25" fillId="0" borderId="0" xfId="0" applyFill="1" applyAlignment="1">
      <alignment/>
    </xf>
    <xf numFmtId="0" fontId="5" fillId="2" borderId="1" xfId="0" applyNumberFormat="1" applyFont="1" applyFill="1" applyBorder="1" applyAlignment="1">
      <alignment horizontal="center" wrapText="1"/>
    </xf>
    <xf numFmtId="183" fontId="22" fillId="7" borderId="1" xfId="0" applyNumberFormat="1" applyFont="1" applyFill="1" applyBorder="1" applyAlignment="1">
      <alignment vertical="distributed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82" fontId="5" fillId="0" borderId="1" xfId="0" applyNumberFormat="1" applyFont="1" applyFill="1" applyBorder="1" applyAlignment="1">
      <alignment horizontal="left" vertical="center" wrapText="1"/>
    </xf>
    <xf numFmtId="0" fontId="25" fillId="0" borderId="1" xfId="0" applyFill="1" applyBorder="1" applyAlignment="1">
      <alignment/>
    </xf>
    <xf numFmtId="182" fontId="5" fillId="0" borderId="1" xfId="0" applyNumberFormat="1" applyFont="1" applyFill="1" applyBorder="1" applyAlignment="1">
      <alignment vertical="center" wrapText="1"/>
    </xf>
    <xf numFmtId="183" fontId="22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4" fontId="28" fillId="0" borderId="1" xfId="16" applyFont="1" applyFill="1" applyBorder="1" applyAlignment="1">
      <alignment horizontal="left" vertical="center" wrapText="1"/>
    </xf>
    <xf numFmtId="44" fontId="28" fillId="0" borderId="1" xfId="16" applyFont="1" applyFill="1" applyBorder="1" applyAlignment="1">
      <alignment horizontal="left" vertical="center" wrapText="1"/>
    </xf>
    <xf numFmtId="44" fontId="5" fillId="0" borderId="1" xfId="1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183" fontId="25" fillId="0" borderId="0" xfId="0" applyNumberFormat="1" applyFill="1" applyAlignment="1">
      <alignment/>
    </xf>
    <xf numFmtId="0" fontId="25" fillId="0" borderId="0" xfId="0" applyBorder="1" applyAlignment="1">
      <alignment/>
    </xf>
    <xf numFmtId="0" fontId="25" fillId="0" borderId="0" xfId="0" applyFill="1" applyBorder="1" applyAlignment="1">
      <alignment/>
    </xf>
    <xf numFmtId="0" fontId="25" fillId="0" borderId="0" xfId="0" applyFill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183" fontId="23" fillId="0" borderId="1" xfId="0" applyNumberFormat="1" applyFont="1" applyFill="1" applyBorder="1" applyAlignment="1">
      <alignment vertical="distributed"/>
    </xf>
    <xf numFmtId="183" fontId="22" fillId="2" borderId="1" xfId="0" applyNumberFormat="1" applyFont="1" applyFill="1" applyBorder="1" applyAlignment="1">
      <alignment vertical="distributed"/>
    </xf>
    <xf numFmtId="0" fontId="25" fillId="2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3" borderId="5" xfId="0" applyNumberFormat="1" applyFont="1" applyFill="1" applyBorder="1" applyAlignment="1" applyProtection="1">
      <alignment horizontal="center" vertical="center" wrapText="1"/>
      <protection/>
    </xf>
    <xf numFmtId="0" fontId="23" fillId="3" borderId="4" xfId="0" applyNumberFormat="1" applyFont="1" applyFill="1" applyBorder="1" applyAlignment="1" applyProtection="1">
      <alignment horizontal="center" vertical="center" wrapText="1"/>
      <protection/>
    </xf>
    <xf numFmtId="0" fontId="23" fillId="3" borderId="8" xfId="0" applyNumberFormat="1" applyFont="1" applyFill="1" applyBorder="1" applyAlignment="1" applyProtection="1">
      <alignment horizontal="center" vertical="center" wrapText="1"/>
      <protection/>
    </xf>
    <xf numFmtId="0" fontId="23" fillId="3" borderId="3" xfId="0" applyNumberFormat="1" applyFont="1" applyFill="1" applyBorder="1" applyAlignment="1" applyProtection="1">
      <alignment horizontal="center" vertical="center" wrapText="1"/>
      <protection/>
    </xf>
    <xf numFmtId="0" fontId="23" fillId="3" borderId="9" xfId="0" applyNumberFormat="1" applyFont="1" applyFill="1" applyBorder="1" applyAlignment="1" applyProtection="1">
      <alignment horizontal="center" vertical="center" wrapText="1"/>
      <protection/>
    </xf>
    <xf numFmtId="0" fontId="23" fillId="3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22" fillId="0" borderId="7" xfId="0" applyNumberFormat="1" applyFont="1" applyFill="1" applyBorder="1" applyAlignment="1" applyProtection="1">
      <alignment horizontal="right" vertical="center"/>
      <protection/>
    </xf>
    <xf numFmtId="0" fontId="23" fillId="3" borderId="5" xfId="0" applyNumberFormat="1" applyFont="1" applyFill="1" applyBorder="1" applyAlignment="1" applyProtection="1">
      <alignment horizontal="center" vertical="center"/>
      <protection/>
    </xf>
    <xf numFmtId="0" fontId="23" fillId="3" borderId="1" xfId="0" applyNumberFormat="1" applyFont="1" applyFill="1" applyBorder="1" applyAlignment="1" applyProtection="1">
      <alignment horizontal="center" vertical="center"/>
      <protection/>
    </xf>
    <xf numFmtId="0" fontId="23" fillId="3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81" fontId="9" fillId="0" borderId="4" xfId="0" applyNumberFormat="1" applyFont="1" applyBorder="1" applyAlignment="1" applyProtection="1">
      <alignment horizontal="center" vertical="center" wrapText="1"/>
      <protection locked="0"/>
    </xf>
    <xf numFmtId="181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shrinkToFi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 topLeftCell="A1">
      <selection activeCell="G18" activeCellId="1" sqref="G16 G18"/>
    </sheetView>
  </sheetViews>
  <sheetFormatPr defaultColWidth="9.00390625" defaultRowHeight="14.25"/>
  <cols>
    <col min="1" max="1" width="30.875" style="0" customWidth="1"/>
    <col min="2" max="4" width="10.625" style="0" customWidth="1"/>
    <col min="5" max="5" width="9.125" style="0" bestFit="1" customWidth="1"/>
    <col min="6" max="6" width="8.25390625" style="0" bestFit="1" customWidth="1"/>
    <col min="7" max="7" width="8.50390625" style="0" customWidth="1"/>
  </cols>
  <sheetData>
    <row r="1" spans="1:6" ht="14.25">
      <c r="A1" s="127" t="s">
        <v>87</v>
      </c>
      <c r="B1" s="127"/>
      <c r="C1" s="127"/>
      <c r="D1" s="127"/>
      <c r="E1" s="127"/>
      <c r="F1" s="127"/>
    </row>
    <row r="2" spans="1:6" ht="14.25">
      <c r="A2" s="127"/>
      <c r="B2" s="127"/>
      <c r="C2" s="127"/>
      <c r="D2" s="127"/>
      <c r="E2" s="127"/>
      <c r="F2" s="127"/>
    </row>
    <row r="4" spans="5:6" ht="14.25">
      <c r="E4" s="132" t="s">
        <v>81</v>
      </c>
      <c r="F4" s="132"/>
    </row>
    <row r="5" spans="1:6" ht="24.75" customHeight="1">
      <c r="A5" s="128" t="s">
        <v>64</v>
      </c>
      <c r="B5" s="129" t="s">
        <v>88</v>
      </c>
      <c r="C5" s="130" t="s">
        <v>89</v>
      </c>
      <c r="D5" s="131"/>
      <c r="E5" s="128" t="s">
        <v>65</v>
      </c>
      <c r="F5" s="128"/>
    </row>
    <row r="6" spans="1:6" ht="24.75" customHeight="1">
      <c r="A6" s="128"/>
      <c r="B6" s="128"/>
      <c r="C6" s="4" t="s">
        <v>66</v>
      </c>
      <c r="D6" s="4" t="s">
        <v>67</v>
      </c>
      <c r="E6" s="4" t="s">
        <v>68</v>
      </c>
      <c r="F6" s="4" t="s">
        <v>69</v>
      </c>
    </row>
    <row r="7" spans="1:7" ht="24.75" customHeight="1">
      <c r="A7" s="36" t="s">
        <v>20</v>
      </c>
      <c r="B7" s="35">
        <f>SUM(B8:B12)</f>
        <v>184800</v>
      </c>
      <c r="C7" s="35">
        <f>SUM(C8:C12)</f>
        <v>174479</v>
      </c>
      <c r="D7" s="23">
        <f aca="true" t="shared" si="0" ref="D7:D14">C7/B7*100</f>
        <v>94.41504329004329</v>
      </c>
      <c r="E7" s="35">
        <f>C7-G7</f>
        <v>12414</v>
      </c>
      <c r="F7" s="23">
        <f>(C7/G7-1)*100</f>
        <v>7.659889550488996</v>
      </c>
      <c r="G7" s="35">
        <v>162065</v>
      </c>
    </row>
    <row r="8" spans="1:7" ht="24.75" customHeight="1">
      <c r="A8" s="37" t="s">
        <v>21</v>
      </c>
      <c r="B8" s="35">
        <v>16500</v>
      </c>
      <c r="C8" s="35">
        <v>19455</v>
      </c>
      <c r="D8" s="23">
        <f t="shared" si="0"/>
        <v>117.90909090909092</v>
      </c>
      <c r="E8" s="35">
        <f aca="true" t="shared" si="1" ref="E8:E24">C8-G8</f>
        <v>6331</v>
      </c>
      <c r="F8" s="23">
        <f aca="true" t="shared" si="2" ref="F8:F24">(C8/G8-1)*100</f>
        <v>48.239865894544344</v>
      </c>
      <c r="G8" s="35">
        <v>13124</v>
      </c>
    </row>
    <row r="9" spans="1:7" ht="24.75" customHeight="1">
      <c r="A9" s="37" t="s">
        <v>27</v>
      </c>
      <c r="B9" s="35">
        <v>71500</v>
      </c>
      <c r="C9" s="35">
        <v>58178</v>
      </c>
      <c r="D9" s="23">
        <f t="shared" si="0"/>
        <v>81.36783216783216</v>
      </c>
      <c r="E9" s="35">
        <f t="shared" si="1"/>
        <v>-4791</v>
      </c>
      <c r="F9" s="23">
        <f t="shared" si="2"/>
        <v>-7.608505772681795</v>
      </c>
      <c r="G9" s="35">
        <v>62969</v>
      </c>
    </row>
    <row r="10" spans="1:7" ht="24.75" customHeight="1">
      <c r="A10" s="37" t="s">
        <v>26</v>
      </c>
      <c r="B10" s="35">
        <v>28200</v>
      </c>
      <c r="C10" s="35">
        <v>28379</v>
      </c>
      <c r="D10" s="23">
        <f t="shared" si="0"/>
        <v>100.63475177304963</v>
      </c>
      <c r="E10" s="35">
        <f t="shared" si="1"/>
        <v>4764</v>
      </c>
      <c r="F10" s="23">
        <f t="shared" si="2"/>
        <v>20.173618462841425</v>
      </c>
      <c r="G10" s="35">
        <v>23615</v>
      </c>
    </row>
    <row r="11" spans="1:7" ht="24.75" customHeight="1">
      <c r="A11" s="37" t="s">
        <v>28</v>
      </c>
      <c r="B11" s="35">
        <v>10600</v>
      </c>
      <c r="C11" s="35">
        <v>10555</v>
      </c>
      <c r="D11" s="23">
        <f t="shared" si="0"/>
        <v>99.5754716981132</v>
      </c>
      <c r="E11" s="35">
        <f t="shared" si="1"/>
        <v>816</v>
      </c>
      <c r="F11" s="23">
        <f t="shared" si="2"/>
        <v>8.378683643084495</v>
      </c>
      <c r="G11" s="35">
        <v>9739</v>
      </c>
    </row>
    <row r="12" spans="1:7" ht="24.75" customHeight="1">
      <c r="A12" s="37" t="s">
        <v>29</v>
      </c>
      <c r="B12" s="35">
        <v>58000</v>
      </c>
      <c r="C12" s="35">
        <v>57912</v>
      </c>
      <c r="D12" s="23">
        <f t="shared" si="0"/>
        <v>99.84827586206897</v>
      </c>
      <c r="E12" s="35">
        <f t="shared" si="1"/>
        <v>5294</v>
      </c>
      <c r="F12" s="23">
        <f t="shared" si="2"/>
        <v>10.061195788513434</v>
      </c>
      <c r="G12" s="35">
        <v>52618</v>
      </c>
    </row>
    <row r="13" spans="1:7" ht="24.75" customHeight="1">
      <c r="A13" s="36" t="s">
        <v>22</v>
      </c>
      <c r="B13" s="35">
        <f>SUM(B14:B15)</f>
        <v>9700</v>
      </c>
      <c r="C13" s="35">
        <f>SUM(C14:C15)</f>
        <v>16006</v>
      </c>
      <c r="D13" s="23">
        <f t="shared" si="0"/>
        <v>165.01030927835052</v>
      </c>
      <c r="E13" s="35">
        <f t="shared" si="1"/>
        <v>6309</v>
      </c>
      <c r="F13" s="23">
        <f t="shared" si="2"/>
        <v>65.06135918325255</v>
      </c>
      <c r="G13" s="35">
        <v>9697</v>
      </c>
    </row>
    <row r="14" spans="1:7" ht="24.75" customHeight="1">
      <c r="A14" s="37" t="s">
        <v>23</v>
      </c>
      <c r="B14" s="27">
        <v>100</v>
      </c>
      <c r="C14" s="35">
        <v>339</v>
      </c>
      <c r="D14" s="23">
        <f t="shared" si="0"/>
        <v>339</v>
      </c>
      <c r="E14" s="35">
        <f t="shared" si="1"/>
        <v>297</v>
      </c>
      <c r="F14" s="23">
        <f t="shared" si="2"/>
        <v>707.1428571428571</v>
      </c>
      <c r="G14" s="35">
        <v>42</v>
      </c>
    </row>
    <row r="15" spans="1:7" ht="24.75" customHeight="1">
      <c r="A15" s="37" t="s">
        <v>30</v>
      </c>
      <c r="B15" s="27">
        <v>9600</v>
      </c>
      <c r="C15" s="35">
        <v>15667</v>
      </c>
      <c r="D15" s="23">
        <f aca="true" t="shared" si="3" ref="D15:D24">C15/B15*100</f>
        <v>163.19791666666669</v>
      </c>
      <c r="E15" s="35">
        <f t="shared" si="1"/>
        <v>6012</v>
      </c>
      <c r="F15" s="23">
        <f t="shared" si="2"/>
        <v>62.26825479026412</v>
      </c>
      <c r="G15" s="35">
        <v>9655</v>
      </c>
    </row>
    <row r="16" spans="1:7" ht="24.75" customHeight="1">
      <c r="A16" s="38" t="s">
        <v>46</v>
      </c>
      <c r="B16" s="35">
        <v>4700</v>
      </c>
      <c r="C16" s="35">
        <v>4231</v>
      </c>
      <c r="D16" s="23">
        <f t="shared" si="3"/>
        <v>90.02127659574468</v>
      </c>
      <c r="E16" s="35">
        <f>C16-G16</f>
        <v>-95</v>
      </c>
      <c r="F16" s="23">
        <f>(C16/G16-1)*100</f>
        <v>-2.19602404068423</v>
      </c>
      <c r="G16" s="35">
        <v>4326</v>
      </c>
    </row>
    <row r="17" spans="1:7" ht="24.75" customHeight="1">
      <c r="A17" s="38" t="s">
        <v>31</v>
      </c>
      <c r="B17" s="35">
        <v>4500</v>
      </c>
      <c r="C17" s="35">
        <v>3982</v>
      </c>
      <c r="D17" s="23">
        <f t="shared" si="3"/>
        <v>88.48888888888888</v>
      </c>
      <c r="E17" s="35">
        <f>C17-G17</f>
        <v>-102</v>
      </c>
      <c r="F17" s="23">
        <f>(C17/G17-1)*100</f>
        <v>-2.4975514201763027</v>
      </c>
      <c r="G17" s="35">
        <v>4084</v>
      </c>
    </row>
    <row r="18" spans="1:7" ht="24.75" customHeight="1">
      <c r="A18" s="38" t="s">
        <v>47</v>
      </c>
      <c r="B18" s="27">
        <v>9000</v>
      </c>
      <c r="C18" s="27">
        <v>15434</v>
      </c>
      <c r="D18" s="23">
        <f t="shared" si="3"/>
        <v>171.48888888888888</v>
      </c>
      <c r="E18" s="35">
        <f t="shared" si="1"/>
        <v>6628</v>
      </c>
      <c r="F18" s="23">
        <f t="shared" si="2"/>
        <v>75.2668635021576</v>
      </c>
      <c r="G18" s="27">
        <v>8806</v>
      </c>
    </row>
    <row r="19" spans="1:7" ht="30.75" customHeight="1">
      <c r="A19" s="42" t="s">
        <v>75</v>
      </c>
      <c r="B19" s="27">
        <v>2000</v>
      </c>
      <c r="C19" s="35">
        <v>3386</v>
      </c>
      <c r="D19" s="23"/>
      <c r="E19" s="35">
        <f>C19-G19</f>
        <v>1785</v>
      </c>
      <c r="F19" s="23">
        <f>(C19/G19-1)*100</f>
        <v>111.49281698938162</v>
      </c>
      <c r="G19" s="35">
        <v>1601</v>
      </c>
    </row>
    <row r="20" spans="1:7" ht="24.75" customHeight="1">
      <c r="A20" s="41" t="s">
        <v>48</v>
      </c>
      <c r="B20" s="27">
        <v>3000</v>
      </c>
      <c r="C20" s="35">
        <v>5245</v>
      </c>
      <c r="D20" s="23">
        <f t="shared" si="3"/>
        <v>174.83333333333334</v>
      </c>
      <c r="E20" s="35">
        <f>C20-G20</f>
        <v>2279</v>
      </c>
      <c r="F20" s="23">
        <f>(C20/G20-1)*100</f>
        <v>76.83749157113957</v>
      </c>
      <c r="G20" s="35">
        <v>2966</v>
      </c>
    </row>
    <row r="21" spans="1:7" ht="24.75" customHeight="1">
      <c r="A21" s="41" t="s">
        <v>49</v>
      </c>
      <c r="B21" s="27">
        <v>3500</v>
      </c>
      <c r="C21" s="35">
        <v>6145</v>
      </c>
      <c r="D21" s="23">
        <f t="shared" si="3"/>
        <v>175.57142857142858</v>
      </c>
      <c r="E21" s="35">
        <f>C21-G21</f>
        <v>1906</v>
      </c>
      <c r="F21" s="23">
        <f>(C21/G21-1)*100</f>
        <v>44.96343477235196</v>
      </c>
      <c r="G21" s="35">
        <v>4239</v>
      </c>
    </row>
    <row r="22" spans="1:7" ht="24.75" customHeight="1">
      <c r="A22" s="4" t="s">
        <v>84</v>
      </c>
      <c r="B22" s="49">
        <f>B7+B13+B18+B16</f>
        <v>208200</v>
      </c>
      <c r="C22" s="49">
        <f>C7+C13+C18+C16</f>
        <v>210150</v>
      </c>
      <c r="D22" s="50">
        <f t="shared" si="3"/>
        <v>100.93659942363114</v>
      </c>
      <c r="E22" s="49">
        <f t="shared" si="1"/>
        <v>25256</v>
      </c>
      <c r="F22" s="50">
        <f t="shared" si="2"/>
        <v>13.65971854143455</v>
      </c>
      <c r="G22" s="35">
        <v>184894</v>
      </c>
    </row>
    <row r="23" spans="1:7" ht="15.75" customHeight="1" hidden="1">
      <c r="A23" s="36" t="s">
        <v>24</v>
      </c>
      <c r="B23" s="35"/>
      <c r="C23" s="35"/>
      <c r="D23" s="23" t="e">
        <f t="shared" si="3"/>
        <v>#DIV/0!</v>
      </c>
      <c r="E23" s="35">
        <f t="shared" si="1"/>
        <v>-57589</v>
      </c>
      <c r="F23" s="23">
        <f t="shared" si="2"/>
        <v>-100</v>
      </c>
      <c r="G23">
        <v>57589</v>
      </c>
    </row>
    <row r="24" spans="1:7" ht="15.75" customHeight="1" hidden="1">
      <c r="A24" s="4" t="s">
        <v>25</v>
      </c>
      <c r="B24" s="35">
        <f>SUM(B22:B23)</f>
        <v>208200</v>
      </c>
      <c r="C24" s="35">
        <f>SUM(C22:C23)</f>
        <v>210150</v>
      </c>
      <c r="D24" s="23">
        <f t="shared" si="3"/>
        <v>100.93659942363114</v>
      </c>
      <c r="E24" s="35">
        <f t="shared" si="1"/>
        <v>63118</v>
      </c>
      <c r="F24" s="23">
        <f t="shared" si="2"/>
        <v>42.92807007998258</v>
      </c>
      <c r="G24" s="35">
        <v>147032</v>
      </c>
    </row>
    <row r="25" spans="1:6" ht="14.25">
      <c r="A25" s="24"/>
      <c r="B25" s="24"/>
      <c r="C25" s="24"/>
      <c r="D25" s="24"/>
      <c r="E25" s="24"/>
      <c r="F25" s="24"/>
    </row>
    <row r="26" spans="1:6" ht="14.25">
      <c r="A26" s="24"/>
      <c r="B26" s="24"/>
      <c r="C26" s="24"/>
      <c r="D26" s="24"/>
      <c r="E26" s="24"/>
      <c r="F26" s="24"/>
    </row>
    <row r="27" spans="1:6" ht="14.25">
      <c r="A27" s="24"/>
      <c r="B27" s="24"/>
      <c r="C27" s="24"/>
      <c r="D27" s="24"/>
      <c r="E27" s="24"/>
      <c r="F27" s="24"/>
    </row>
    <row r="28" spans="1:6" ht="14.25">
      <c r="A28" s="24"/>
      <c r="B28" s="24"/>
      <c r="C28" s="24"/>
      <c r="D28" s="24"/>
      <c r="E28" s="24"/>
      <c r="F28" s="24"/>
    </row>
    <row r="29" spans="1:6" ht="14.25">
      <c r="A29" s="24"/>
      <c r="B29" s="24"/>
      <c r="C29" s="24"/>
      <c r="D29" s="24"/>
      <c r="E29" s="24"/>
      <c r="F29" s="24"/>
    </row>
    <row r="30" spans="1:6" ht="14.25">
      <c r="A30" s="24"/>
      <c r="B30" s="24"/>
      <c r="C30" s="24"/>
      <c r="D30" s="24"/>
      <c r="E30" s="24"/>
      <c r="F30" s="24"/>
    </row>
    <row r="31" spans="1:6" ht="14.25">
      <c r="A31" s="24"/>
      <c r="B31" s="24"/>
      <c r="C31" s="24"/>
      <c r="D31" s="24"/>
      <c r="E31" s="24"/>
      <c r="F31" s="24"/>
    </row>
    <row r="32" spans="1:6" ht="14.25">
      <c r="A32" s="24"/>
      <c r="B32" s="24"/>
      <c r="C32" s="24"/>
      <c r="D32" s="24"/>
      <c r="E32" s="24"/>
      <c r="F32" s="24"/>
    </row>
    <row r="33" spans="1:6" ht="14.25">
      <c r="A33" s="24"/>
      <c r="B33" s="24"/>
      <c r="C33" s="24"/>
      <c r="D33" s="24"/>
      <c r="E33" s="24"/>
      <c r="F33" s="24"/>
    </row>
    <row r="34" spans="1:6" ht="14.25">
      <c r="A34" s="24"/>
      <c r="B34" s="24"/>
      <c r="C34" s="24"/>
      <c r="D34" s="24"/>
      <c r="E34" s="24"/>
      <c r="F34" s="24"/>
    </row>
    <row r="35" spans="1:6" ht="14.25">
      <c r="A35" s="24"/>
      <c r="B35" s="24"/>
      <c r="C35" s="24"/>
      <c r="D35" s="24"/>
      <c r="E35" s="24"/>
      <c r="F35" s="24"/>
    </row>
    <row r="36" spans="1:6" ht="14.25">
      <c r="A36" s="24"/>
      <c r="B36" s="24"/>
      <c r="C36" s="24"/>
      <c r="D36" s="24"/>
      <c r="E36" s="24"/>
      <c r="F36" s="24"/>
    </row>
    <row r="37" spans="1:6" ht="14.25">
      <c r="A37" s="24"/>
      <c r="B37" s="24"/>
      <c r="C37" s="24"/>
      <c r="D37" s="24"/>
      <c r="E37" s="24"/>
      <c r="F37" s="24"/>
    </row>
    <row r="38" spans="1:6" ht="14.25">
      <c r="A38" s="24"/>
      <c r="B38" s="24"/>
      <c r="C38" s="24"/>
      <c r="D38" s="24"/>
      <c r="E38" s="24"/>
      <c r="F38" s="24"/>
    </row>
    <row r="39" spans="1:6" ht="14.25">
      <c r="A39" s="24"/>
      <c r="B39" s="24"/>
      <c r="C39" s="24"/>
      <c r="D39" s="24"/>
      <c r="E39" s="24"/>
      <c r="F39" s="24"/>
    </row>
    <row r="40" spans="1:6" ht="14.25">
      <c r="A40" s="24"/>
      <c r="B40" s="24"/>
      <c r="C40" s="24"/>
      <c r="D40" s="24"/>
      <c r="E40" s="24"/>
      <c r="F40" s="24"/>
    </row>
    <row r="41" spans="1:6" ht="14.25">
      <c r="A41" s="24"/>
      <c r="B41" s="24"/>
      <c r="C41" s="24"/>
      <c r="D41" s="24"/>
      <c r="E41" s="24"/>
      <c r="F41" s="24"/>
    </row>
    <row r="42" spans="1:6" ht="14.25">
      <c r="A42" s="24"/>
      <c r="B42" s="24"/>
      <c r="C42" s="24"/>
      <c r="D42" s="24"/>
      <c r="E42" s="24"/>
      <c r="F42" s="24"/>
    </row>
    <row r="43" spans="1:6" ht="14.25">
      <c r="A43" s="24"/>
      <c r="B43" s="24"/>
      <c r="C43" s="24"/>
      <c r="D43" s="24"/>
      <c r="E43" s="24"/>
      <c r="F43" s="24"/>
    </row>
    <row r="44" spans="1:6" ht="14.25">
      <c r="A44" s="24"/>
      <c r="B44" s="24"/>
      <c r="C44" s="24"/>
      <c r="D44" s="24"/>
      <c r="E44" s="24"/>
      <c r="F44" s="24"/>
    </row>
    <row r="45" spans="1:6" ht="14.25">
      <c r="A45" s="24"/>
      <c r="B45" s="24"/>
      <c r="C45" s="24"/>
      <c r="D45" s="24"/>
      <c r="E45" s="24"/>
      <c r="F45" s="24"/>
    </row>
    <row r="46" spans="1:6" ht="14.25">
      <c r="A46" s="24"/>
      <c r="B46" s="24"/>
      <c r="C46" s="24"/>
      <c r="D46" s="24"/>
      <c r="E46" s="24"/>
      <c r="F46" s="24"/>
    </row>
    <row r="47" spans="1:6" ht="14.25">
      <c r="A47" s="24"/>
      <c r="B47" s="24"/>
      <c r="C47" s="24"/>
      <c r="D47" s="24"/>
      <c r="E47" s="24"/>
      <c r="F47" s="24"/>
    </row>
    <row r="48" spans="1:6" ht="14.25">
      <c r="A48" s="24"/>
      <c r="B48" s="24"/>
      <c r="C48" s="24"/>
      <c r="D48" s="24"/>
      <c r="E48" s="24"/>
      <c r="F48" s="24"/>
    </row>
    <row r="49" spans="1:6" ht="14.25">
      <c r="A49" s="24"/>
      <c r="B49" s="24"/>
      <c r="C49" s="24"/>
      <c r="D49" s="24"/>
      <c r="E49" s="24"/>
      <c r="F49" s="24"/>
    </row>
    <row r="50" spans="1:6" ht="14.25">
      <c r="A50" s="24"/>
      <c r="B50" s="24"/>
      <c r="C50" s="24"/>
      <c r="D50" s="24"/>
      <c r="E50" s="24"/>
      <c r="F50" s="24"/>
    </row>
    <row r="51" spans="1:6" ht="14.25">
      <c r="A51" s="24"/>
      <c r="B51" s="24"/>
      <c r="C51" s="24"/>
      <c r="D51" s="24"/>
      <c r="E51" s="24"/>
      <c r="F51" s="24"/>
    </row>
    <row r="52" spans="1:6" ht="14.25">
      <c r="A52" s="24"/>
      <c r="B52" s="24"/>
      <c r="C52" s="24"/>
      <c r="D52" s="24"/>
      <c r="E52" s="24"/>
      <c r="F52" s="24"/>
    </row>
    <row r="53" spans="1:6" ht="14.25">
      <c r="A53" s="24"/>
      <c r="B53" s="24"/>
      <c r="C53" s="24"/>
      <c r="D53" s="24"/>
      <c r="E53" s="24"/>
      <c r="F53" s="24"/>
    </row>
    <row r="54" spans="1:6" ht="14.25">
      <c r="A54" s="24"/>
      <c r="B54" s="24"/>
      <c r="C54" s="24"/>
      <c r="D54" s="24"/>
      <c r="E54" s="24"/>
      <c r="F54" s="24"/>
    </row>
    <row r="55" spans="1:6" ht="14.25">
      <c r="A55" s="24"/>
      <c r="B55" s="24"/>
      <c r="C55" s="24"/>
      <c r="D55" s="24"/>
      <c r="E55" s="24"/>
      <c r="F55" s="24"/>
    </row>
    <row r="56" spans="1:6" ht="14.25">
      <c r="A56" s="24"/>
      <c r="B56" s="24"/>
      <c r="C56" s="24"/>
      <c r="D56" s="24"/>
      <c r="E56" s="24"/>
      <c r="F56" s="24"/>
    </row>
    <row r="57" spans="1:6" ht="14.25">
      <c r="A57" s="24"/>
      <c r="B57" s="24"/>
      <c r="C57" s="24"/>
      <c r="D57" s="24"/>
      <c r="E57" s="24"/>
      <c r="F57" s="24"/>
    </row>
    <row r="58" spans="1:6" ht="14.25">
      <c r="A58" s="24"/>
      <c r="B58" s="24"/>
      <c r="C58" s="24"/>
      <c r="D58" s="24"/>
      <c r="E58" s="24"/>
      <c r="F58" s="24"/>
    </row>
    <row r="59" spans="1:6" ht="14.25">
      <c r="A59" s="24"/>
      <c r="B59" s="24"/>
      <c r="C59" s="24"/>
      <c r="D59" s="24"/>
      <c r="E59" s="24"/>
      <c r="F59" s="24"/>
    </row>
    <row r="60" spans="1:6" ht="14.25">
      <c r="A60" s="24"/>
      <c r="B60" s="24"/>
      <c r="C60" s="24"/>
      <c r="D60" s="24"/>
      <c r="E60" s="24"/>
      <c r="F60" s="24"/>
    </row>
    <row r="61" spans="1:6" ht="14.25">
      <c r="A61" s="24"/>
      <c r="B61" s="24"/>
      <c r="C61" s="24"/>
      <c r="D61" s="24"/>
      <c r="E61" s="24"/>
      <c r="F61" s="24"/>
    </row>
    <row r="62" spans="1:6" ht="14.25">
      <c r="A62" s="24"/>
      <c r="B62" s="24"/>
      <c r="C62" s="24"/>
      <c r="D62" s="24"/>
      <c r="E62" s="24"/>
      <c r="F62" s="24"/>
    </row>
    <row r="63" spans="1:6" ht="14.25">
      <c r="A63" s="24"/>
      <c r="B63" s="24"/>
      <c r="C63" s="24"/>
      <c r="D63" s="24"/>
      <c r="E63" s="24"/>
      <c r="F63" s="24"/>
    </row>
    <row r="64" spans="1:6" ht="14.25">
      <c r="A64" s="24"/>
      <c r="B64" s="24"/>
      <c r="C64" s="24"/>
      <c r="D64" s="24"/>
      <c r="E64" s="24"/>
      <c r="F64" s="24"/>
    </row>
    <row r="65" spans="1:6" ht="14.25">
      <c r="A65" s="24"/>
      <c r="B65" s="24"/>
      <c r="C65" s="24"/>
      <c r="D65" s="24"/>
      <c r="E65" s="24"/>
      <c r="F65" s="24"/>
    </row>
    <row r="66" spans="1:6" ht="14.25">
      <c r="A66" s="24"/>
      <c r="B66" s="24"/>
      <c r="C66" s="24"/>
      <c r="D66" s="24"/>
      <c r="E66" s="24"/>
      <c r="F66" s="24"/>
    </row>
    <row r="67" spans="1:6" ht="14.25">
      <c r="A67" s="24"/>
      <c r="B67" s="24"/>
      <c r="C67" s="24"/>
      <c r="D67" s="24"/>
      <c r="E67" s="24"/>
      <c r="F67" s="24"/>
    </row>
    <row r="68" spans="1:6" ht="14.25">
      <c r="A68" s="24"/>
      <c r="B68" s="24"/>
      <c r="C68" s="24"/>
      <c r="D68" s="24"/>
      <c r="E68" s="24"/>
      <c r="F68" s="24"/>
    </row>
    <row r="69" spans="1:6" ht="14.25">
      <c r="A69" s="24"/>
      <c r="B69" s="24"/>
      <c r="C69" s="24"/>
      <c r="D69" s="24"/>
      <c r="E69" s="24"/>
      <c r="F69" s="24"/>
    </row>
    <row r="70" spans="1:6" ht="14.25">
      <c r="A70" s="24"/>
      <c r="B70" s="24"/>
      <c r="C70" s="24"/>
      <c r="D70" s="24"/>
      <c r="E70" s="24"/>
      <c r="F70" s="24"/>
    </row>
    <row r="71" spans="1:6" ht="14.25">
      <c r="A71" s="24"/>
      <c r="B71" s="24"/>
      <c r="C71" s="24"/>
      <c r="D71" s="24"/>
      <c r="E71" s="24"/>
      <c r="F71" s="24"/>
    </row>
    <row r="72" spans="1:6" ht="14.25">
      <c r="A72" s="24"/>
      <c r="B72" s="24"/>
      <c r="C72" s="24"/>
      <c r="D72" s="24"/>
      <c r="E72" s="24"/>
      <c r="F72" s="24"/>
    </row>
    <row r="73" spans="1:6" ht="14.25">
      <c r="A73" s="24"/>
      <c r="B73" s="24"/>
      <c r="C73" s="24"/>
      <c r="D73" s="24"/>
      <c r="E73" s="24"/>
      <c r="F73" s="24"/>
    </row>
    <row r="74" spans="1:6" ht="14.25">
      <c r="A74" s="24"/>
      <c r="B74" s="24"/>
      <c r="C74" s="24"/>
      <c r="D74" s="24"/>
      <c r="E74" s="24"/>
      <c r="F74" s="24"/>
    </row>
    <row r="75" spans="1:6" ht="14.25">
      <c r="A75" s="24"/>
      <c r="B75" s="24"/>
      <c r="C75" s="24"/>
      <c r="D75" s="24"/>
      <c r="E75" s="24"/>
      <c r="F75" s="24"/>
    </row>
    <row r="76" spans="1:6" ht="14.25">
      <c r="A76" s="24"/>
      <c r="B76" s="24"/>
      <c r="C76" s="24"/>
      <c r="D76" s="24"/>
      <c r="E76" s="24"/>
      <c r="F76" s="24"/>
    </row>
    <row r="77" spans="1:6" ht="14.25">
      <c r="A77" s="24"/>
      <c r="B77" s="24"/>
      <c r="C77" s="24"/>
      <c r="D77" s="24"/>
      <c r="E77" s="24"/>
      <c r="F77" s="24"/>
    </row>
    <row r="78" spans="1:6" ht="14.25">
      <c r="A78" s="24"/>
      <c r="B78" s="24"/>
      <c r="C78" s="24"/>
      <c r="D78" s="24"/>
      <c r="E78" s="24"/>
      <c r="F78" s="24"/>
    </row>
    <row r="79" spans="1:6" ht="14.25">
      <c r="A79" s="24"/>
      <c r="B79" s="24"/>
      <c r="C79" s="24"/>
      <c r="D79" s="24"/>
      <c r="E79" s="24"/>
      <c r="F79" s="24"/>
    </row>
    <row r="80" spans="1:6" ht="14.25">
      <c r="A80" s="24"/>
      <c r="B80" s="24"/>
      <c r="C80" s="24"/>
      <c r="D80" s="24"/>
      <c r="E80" s="24"/>
      <c r="F80" s="24"/>
    </row>
    <row r="81" spans="1:6" ht="14.25">
      <c r="A81" s="24"/>
      <c r="B81" s="24"/>
      <c r="C81" s="24"/>
      <c r="D81" s="24"/>
      <c r="E81" s="24"/>
      <c r="F81" s="24"/>
    </row>
    <row r="82" spans="1:6" ht="14.25">
      <c r="A82" s="24"/>
      <c r="B82" s="24"/>
      <c r="C82" s="24"/>
      <c r="D82" s="24"/>
      <c r="E82" s="24"/>
      <c r="F82" s="24"/>
    </row>
    <row r="83" spans="1:6" ht="14.25">
      <c r="A83" s="24"/>
      <c r="B83" s="24"/>
      <c r="C83" s="24"/>
      <c r="D83" s="24"/>
      <c r="E83" s="24"/>
      <c r="F83" s="24"/>
    </row>
    <row r="84" spans="1:6" ht="14.25">
      <c r="A84" s="24"/>
      <c r="B84" s="24"/>
      <c r="C84" s="24"/>
      <c r="D84" s="24"/>
      <c r="E84" s="24"/>
      <c r="F84" s="24"/>
    </row>
    <row r="85" spans="1:6" ht="14.25">
      <c r="A85" s="24"/>
      <c r="B85" s="24"/>
      <c r="C85" s="24"/>
      <c r="D85" s="24"/>
      <c r="E85" s="24"/>
      <c r="F85" s="24"/>
    </row>
    <row r="86" spans="1:6" ht="14.25">
      <c r="A86" s="24"/>
      <c r="B86" s="24"/>
      <c r="C86" s="24"/>
      <c r="D86" s="24"/>
      <c r="E86" s="24"/>
      <c r="F86" s="24"/>
    </row>
    <row r="87" spans="1:6" ht="14.25">
      <c r="A87" s="24"/>
      <c r="B87" s="24"/>
      <c r="C87" s="24"/>
      <c r="D87" s="24"/>
      <c r="E87" s="24"/>
      <c r="F87" s="24"/>
    </row>
    <row r="88" spans="1:6" ht="14.25">
      <c r="A88" s="24"/>
      <c r="B88" s="24"/>
      <c r="C88" s="24"/>
      <c r="D88" s="24"/>
      <c r="E88" s="24"/>
      <c r="F88" s="24"/>
    </row>
    <row r="89" spans="1:6" ht="14.25">
      <c r="A89" s="24"/>
      <c r="B89" s="24"/>
      <c r="C89" s="24"/>
      <c r="D89" s="24"/>
      <c r="E89" s="24"/>
      <c r="F89" s="24"/>
    </row>
    <row r="90" spans="1:6" ht="14.25">
      <c r="A90" s="24"/>
      <c r="B90" s="24"/>
      <c r="C90" s="24"/>
      <c r="D90" s="24"/>
      <c r="E90" s="24"/>
      <c r="F90" s="24"/>
    </row>
    <row r="91" spans="1:6" ht="14.25">
      <c r="A91" s="24"/>
      <c r="B91" s="24"/>
      <c r="C91" s="24"/>
      <c r="D91" s="24"/>
      <c r="E91" s="24"/>
      <c r="F91" s="24"/>
    </row>
    <row r="92" spans="1:6" ht="14.25">
      <c r="A92" s="24"/>
      <c r="B92" s="24"/>
      <c r="C92" s="24"/>
      <c r="D92" s="24"/>
      <c r="E92" s="24"/>
      <c r="F92" s="24"/>
    </row>
    <row r="93" spans="1:6" ht="14.25">
      <c r="A93" s="24"/>
      <c r="B93" s="24"/>
      <c r="C93" s="24"/>
      <c r="D93" s="24"/>
      <c r="E93" s="24"/>
      <c r="F93" s="24"/>
    </row>
    <row r="94" spans="1:6" ht="14.25">
      <c r="A94" s="24"/>
      <c r="B94" s="24"/>
      <c r="C94" s="24"/>
      <c r="D94" s="24"/>
      <c r="E94" s="24"/>
      <c r="F94" s="24"/>
    </row>
    <row r="95" spans="1:6" ht="14.25">
      <c r="A95" s="24"/>
      <c r="B95" s="24"/>
      <c r="C95" s="24"/>
      <c r="D95" s="24"/>
      <c r="E95" s="24"/>
      <c r="F95" s="24"/>
    </row>
    <row r="96" spans="1:6" ht="14.25">
      <c r="A96" s="24"/>
      <c r="B96" s="24"/>
      <c r="C96" s="24"/>
      <c r="D96" s="24"/>
      <c r="E96" s="24"/>
      <c r="F96" s="24"/>
    </row>
    <row r="97" spans="1:6" ht="14.25">
      <c r="A97" s="24"/>
      <c r="B97" s="24"/>
      <c r="C97" s="24"/>
      <c r="D97" s="24"/>
      <c r="E97" s="24"/>
      <c r="F97" s="24"/>
    </row>
    <row r="98" spans="1:6" ht="14.25">
      <c r="A98" s="24"/>
      <c r="B98" s="24"/>
      <c r="C98" s="24"/>
      <c r="D98" s="24"/>
      <c r="E98" s="24"/>
      <c r="F98" s="24"/>
    </row>
    <row r="99" spans="1:6" ht="14.25">
      <c r="A99" s="24"/>
      <c r="B99" s="24"/>
      <c r="C99" s="24"/>
      <c r="D99" s="24"/>
      <c r="E99" s="24"/>
      <c r="F99" s="24"/>
    </row>
    <row r="100" spans="1:6" ht="14.25">
      <c r="A100" s="24"/>
      <c r="B100" s="24"/>
      <c r="C100" s="24"/>
      <c r="D100" s="24"/>
      <c r="E100" s="24"/>
      <c r="F100" s="24"/>
    </row>
    <row r="101" spans="1:6" ht="14.25">
      <c r="A101" s="24"/>
      <c r="B101" s="24"/>
      <c r="C101" s="24"/>
      <c r="D101" s="24"/>
      <c r="E101" s="24"/>
      <c r="F101" s="24"/>
    </row>
    <row r="102" spans="1:6" ht="14.25">
      <c r="A102" s="24"/>
      <c r="B102" s="24"/>
      <c r="C102" s="24"/>
      <c r="D102" s="24"/>
      <c r="E102" s="24"/>
      <c r="F102" s="24"/>
    </row>
    <row r="103" spans="1:6" ht="14.25">
      <c r="A103" s="24"/>
      <c r="B103" s="24"/>
      <c r="C103" s="24"/>
      <c r="D103" s="24"/>
      <c r="E103" s="24"/>
      <c r="F103" s="24"/>
    </row>
    <row r="104" spans="1:6" ht="14.25">
      <c r="A104" s="24"/>
      <c r="B104" s="24"/>
      <c r="C104" s="24"/>
      <c r="D104" s="24"/>
      <c r="E104" s="24"/>
      <c r="F104" s="24"/>
    </row>
    <row r="105" spans="1:6" ht="14.25">
      <c r="A105" s="24"/>
      <c r="B105" s="24"/>
      <c r="C105" s="24"/>
      <c r="D105" s="24"/>
      <c r="E105" s="24"/>
      <c r="F105" s="24"/>
    </row>
    <row r="106" spans="1:6" ht="14.25">
      <c r="A106" s="24"/>
      <c r="B106" s="24"/>
      <c r="C106" s="24"/>
      <c r="D106" s="24"/>
      <c r="E106" s="24"/>
      <c r="F106" s="24"/>
    </row>
    <row r="107" spans="1:6" ht="14.25">
      <c r="A107" s="24"/>
      <c r="B107" s="24"/>
      <c r="C107" s="24"/>
      <c r="D107" s="24"/>
      <c r="E107" s="24"/>
      <c r="F107" s="24"/>
    </row>
    <row r="108" spans="1:6" ht="14.25">
      <c r="A108" s="24"/>
      <c r="B108" s="24"/>
      <c r="C108" s="24"/>
      <c r="D108" s="24"/>
      <c r="E108" s="24"/>
      <c r="F108" s="24"/>
    </row>
    <row r="109" spans="1:6" ht="14.25">
      <c r="A109" s="24"/>
      <c r="B109" s="24"/>
      <c r="C109" s="24"/>
      <c r="D109" s="24"/>
      <c r="E109" s="24"/>
      <c r="F109" s="24"/>
    </row>
    <row r="110" spans="1:6" ht="14.25">
      <c r="A110" s="24"/>
      <c r="B110" s="24"/>
      <c r="C110" s="24"/>
      <c r="D110" s="24"/>
      <c r="E110" s="24"/>
      <c r="F110" s="24"/>
    </row>
    <row r="111" spans="1:6" ht="14.25">
      <c r="A111" s="24"/>
      <c r="B111" s="24"/>
      <c r="C111" s="24"/>
      <c r="D111" s="24"/>
      <c r="E111" s="24"/>
      <c r="F111" s="24"/>
    </row>
    <row r="112" spans="1:6" ht="14.25">
      <c r="A112" s="24"/>
      <c r="B112" s="24"/>
      <c r="C112" s="24"/>
      <c r="D112" s="24"/>
      <c r="E112" s="24"/>
      <c r="F112" s="24"/>
    </row>
    <row r="113" spans="1:6" ht="14.25">
      <c r="A113" s="24"/>
      <c r="B113" s="24"/>
      <c r="C113" s="24"/>
      <c r="D113" s="24"/>
      <c r="E113" s="24"/>
      <c r="F113" s="24"/>
    </row>
    <row r="114" spans="1:6" ht="14.25">
      <c r="A114" s="24"/>
      <c r="B114" s="24"/>
      <c r="C114" s="24"/>
      <c r="D114" s="24"/>
      <c r="E114" s="24"/>
      <c r="F114" s="24"/>
    </row>
    <row r="115" spans="1:6" ht="14.25">
      <c r="A115" s="24"/>
      <c r="B115" s="24"/>
      <c r="C115" s="24"/>
      <c r="D115" s="24"/>
      <c r="E115" s="24"/>
      <c r="F115" s="24"/>
    </row>
    <row r="116" spans="1:6" ht="14.25">
      <c r="A116" s="24"/>
      <c r="B116" s="24"/>
      <c r="C116" s="24"/>
      <c r="D116" s="24"/>
      <c r="E116" s="24"/>
      <c r="F116" s="24"/>
    </row>
    <row r="117" spans="1:6" ht="14.25">
      <c r="A117" s="24"/>
      <c r="B117" s="24"/>
      <c r="C117" s="24"/>
      <c r="D117" s="24"/>
      <c r="E117" s="24"/>
      <c r="F117" s="24"/>
    </row>
    <row r="118" spans="1:6" ht="14.25">
      <c r="A118" s="24"/>
      <c r="B118" s="24"/>
      <c r="C118" s="24"/>
      <c r="D118" s="24"/>
      <c r="E118" s="24"/>
      <c r="F118" s="24"/>
    </row>
    <row r="119" spans="1:6" ht="14.25">
      <c r="A119" s="24"/>
      <c r="B119" s="24"/>
      <c r="C119" s="24"/>
      <c r="D119" s="24"/>
      <c r="E119" s="24"/>
      <c r="F119" s="24"/>
    </row>
    <row r="120" spans="1:6" ht="14.25">
      <c r="A120" s="24"/>
      <c r="B120" s="24"/>
      <c r="C120" s="24"/>
      <c r="D120" s="24"/>
      <c r="E120" s="24"/>
      <c r="F120" s="24"/>
    </row>
    <row r="121" spans="1:6" ht="14.25">
      <c r="A121" s="24"/>
      <c r="B121" s="24"/>
      <c r="C121" s="24"/>
      <c r="D121" s="24"/>
      <c r="E121" s="24"/>
      <c r="F121" s="24"/>
    </row>
    <row r="122" spans="1:6" ht="14.25">
      <c r="A122" s="24"/>
      <c r="B122" s="24"/>
      <c r="C122" s="24"/>
      <c r="D122" s="24"/>
      <c r="E122" s="24"/>
      <c r="F122" s="24"/>
    </row>
    <row r="123" spans="1:6" ht="14.25">
      <c r="A123" s="24"/>
      <c r="B123" s="24"/>
      <c r="C123" s="24"/>
      <c r="D123" s="24"/>
      <c r="E123" s="24"/>
      <c r="F123" s="24"/>
    </row>
    <row r="124" spans="1:6" ht="14.25">
      <c r="A124" s="24"/>
      <c r="B124" s="24"/>
      <c r="C124" s="24"/>
      <c r="D124" s="24"/>
      <c r="E124" s="24"/>
      <c r="F124" s="24"/>
    </row>
    <row r="125" spans="1:6" ht="14.25">
      <c r="A125" s="24"/>
      <c r="B125" s="24"/>
      <c r="C125" s="24"/>
      <c r="D125" s="24"/>
      <c r="E125" s="24"/>
      <c r="F125" s="24"/>
    </row>
    <row r="126" spans="1:6" ht="14.25">
      <c r="A126" s="24"/>
      <c r="B126" s="24"/>
      <c r="C126" s="24"/>
      <c r="D126" s="24"/>
      <c r="E126" s="24"/>
      <c r="F126" s="24"/>
    </row>
    <row r="127" spans="1:6" ht="14.25">
      <c r="A127" s="24"/>
      <c r="B127" s="24"/>
      <c r="C127" s="24"/>
      <c r="D127" s="24"/>
      <c r="E127" s="24"/>
      <c r="F127" s="24"/>
    </row>
    <row r="128" spans="1:6" ht="14.25">
      <c r="A128" s="24"/>
      <c r="B128" s="24"/>
      <c r="C128" s="24"/>
      <c r="D128" s="24"/>
      <c r="E128" s="24"/>
      <c r="F128" s="24"/>
    </row>
    <row r="129" spans="1:6" ht="14.25">
      <c r="A129" s="24"/>
      <c r="B129" s="24"/>
      <c r="C129" s="24"/>
      <c r="D129" s="24"/>
      <c r="E129" s="24"/>
      <c r="F129" s="24"/>
    </row>
    <row r="130" spans="1:6" ht="14.25">
      <c r="A130" s="24"/>
      <c r="B130" s="24"/>
      <c r="C130" s="24"/>
      <c r="D130" s="24"/>
      <c r="E130" s="24"/>
      <c r="F130" s="24"/>
    </row>
    <row r="131" spans="1:6" ht="14.25">
      <c r="A131" s="24"/>
      <c r="B131" s="24"/>
      <c r="C131" s="24"/>
      <c r="D131" s="24"/>
      <c r="E131" s="24"/>
      <c r="F131" s="24"/>
    </row>
    <row r="132" spans="1:6" ht="14.25">
      <c r="A132" s="24"/>
      <c r="B132" s="24"/>
      <c r="C132" s="24"/>
      <c r="D132" s="24"/>
      <c r="E132" s="24"/>
      <c r="F132" s="24"/>
    </row>
    <row r="133" spans="1:6" ht="14.25">
      <c r="A133" s="24"/>
      <c r="B133" s="24"/>
      <c r="C133" s="24"/>
      <c r="D133" s="24"/>
      <c r="E133" s="24"/>
      <c r="F133" s="24"/>
    </row>
    <row r="134" spans="1:6" ht="14.25">
      <c r="A134" s="24"/>
      <c r="B134" s="24"/>
      <c r="C134" s="24"/>
      <c r="D134" s="24"/>
      <c r="E134" s="24"/>
      <c r="F134" s="24"/>
    </row>
    <row r="135" spans="1:6" ht="14.25">
      <c r="A135" s="24"/>
      <c r="B135" s="24"/>
      <c r="C135" s="24"/>
      <c r="D135" s="24"/>
      <c r="E135" s="24"/>
      <c r="F135" s="24"/>
    </row>
    <row r="136" spans="1:6" ht="14.25">
      <c r="A136" s="24"/>
      <c r="B136" s="24"/>
      <c r="C136" s="24"/>
      <c r="D136" s="24"/>
      <c r="E136" s="24"/>
      <c r="F136" s="24"/>
    </row>
    <row r="137" spans="1:6" ht="14.25">
      <c r="A137" s="24"/>
      <c r="B137" s="24"/>
      <c r="C137" s="24"/>
      <c r="D137" s="24"/>
      <c r="E137" s="24"/>
      <c r="F137" s="24"/>
    </row>
    <row r="138" spans="1:6" ht="14.25">
      <c r="A138" s="24"/>
      <c r="B138" s="24"/>
      <c r="C138" s="24"/>
      <c r="D138" s="24"/>
      <c r="E138" s="24"/>
      <c r="F138" s="24"/>
    </row>
    <row r="139" spans="1:6" ht="14.25">
      <c r="A139" s="24"/>
      <c r="B139" s="24"/>
      <c r="C139" s="24"/>
      <c r="D139" s="24"/>
      <c r="E139" s="24"/>
      <c r="F139" s="24"/>
    </row>
    <row r="140" spans="1:6" ht="14.25">
      <c r="A140" s="24"/>
      <c r="B140" s="24"/>
      <c r="C140" s="24"/>
      <c r="D140" s="24"/>
      <c r="E140" s="24"/>
      <c r="F140" s="24"/>
    </row>
    <row r="141" spans="1:6" ht="14.25">
      <c r="A141" s="24"/>
      <c r="B141" s="24"/>
      <c r="C141" s="24"/>
      <c r="D141" s="24"/>
      <c r="E141" s="24"/>
      <c r="F141" s="24"/>
    </row>
    <row r="142" spans="1:6" ht="14.25">
      <c r="A142" s="24"/>
      <c r="B142" s="24"/>
      <c r="C142" s="24"/>
      <c r="D142" s="24"/>
      <c r="E142" s="24"/>
      <c r="F142" s="24"/>
    </row>
    <row r="143" spans="1:6" ht="14.25">
      <c r="A143" s="24"/>
      <c r="B143" s="24"/>
      <c r="C143" s="24"/>
      <c r="D143" s="24"/>
      <c r="E143" s="24"/>
      <c r="F143" s="24"/>
    </row>
    <row r="144" spans="1:6" ht="14.25">
      <c r="A144" s="24"/>
      <c r="B144" s="24"/>
      <c r="C144" s="24"/>
      <c r="D144" s="24"/>
      <c r="E144" s="24"/>
      <c r="F144" s="24"/>
    </row>
    <row r="145" spans="1:6" ht="14.25">
      <c r="A145" s="24"/>
      <c r="B145" s="24"/>
      <c r="C145" s="24"/>
      <c r="D145" s="24"/>
      <c r="E145" s="24"/>
      <c r="F145" s="24"/>
    </row>
    <row r="146" spans="1:6" ht="14.25">
      <c r="A146" s="24"/>
      <c r="B146" s="24"/>
      <c r="C146" s="24"/>
      <c r="D146" s="24"/>
      <c r="E146" s="24"/>
      <c r="F146" s="24"/>
    </row>
    <row r="147" spans="1:6" ht="14.25">
      <c r="A147" s="24"/>
      <c r="B147" s="24"/>
      <c r="C147" s="24"/>
      <c r="D147" s="24"/>
      <c r="E147" s="24"/>
      <c r="F147" s="24"/>
    </row>
    <row r="148" spans="1:6" ht="14.25">
      <c r="A148" s="24"/>
      <c r="B148" s="24"/>
      <c r="C148" s="24"/>
      <c r="D148" s="24"/>
      <c r="E148" s="24"/>
      <c r="F148" s="24"/>
    </row>
    <row r="149" spans="1:6" ht="14.25">
      <c r="A149" s="24"/>
      <c r="B149" s="24"/>
      <c r="C149" s="24"/>
      <c r="D149" s="24"/>
      <c r="E149" s="24"/>
      <c r="F149" s="24"/>
    </row>
    <row r="150" spans="1:6" ht="14.25">
      <c r="A150" s="24"/>
      <c r="B150" s="24"/>
      <c r="C150" s="24"/>
      <c r="D150" s="24"/>
      <c r="E150" s="24"/>
      <c r="F150" s="24"/>
    </row>
    <row r="151" spans="1:6" ht="14.25">
      <c r="A151" s="24"/>
      <c r="B151" s="24"/>
      <c r="C151" s="24"/>
      <c r="D151" s="24"/>
      <c r="E151" s="24"/>
      <c r="F151" s="24"/>
    </row>
    <row r="152" spans="1:6" ht="14.25">
      <c r="A152" s="24"/>
      <c r="B152" s="24"/>
      <c r="C152" s="24"/>
      <c r="D152" s="24"/>
      <c r="E152" s="24"/>
      <c r="F152" s="24"/>
    </row>
    <row r="153" spans="1:6" ht="14.25">
      <c r="A153" s="24"/>
      <c r="B153" s="24"/>
      <c r="C153" s="24"/>
      <c r="D153" s="24"/>
      <c r="E153" s="24"/>
      <c r="F153" s="24"/>
    </row>
    <row r="154" spans="1:6" ht="14.25">
      <c r="A154" s="24"/>
      <c r="B154" s="24"/>
      <c r="C154" s="24"/>
      <c r="D154" s="24"/>
      <c r="E154" s="24"/>
      <c r="F154" s="24"/>
    </row>
    <row r="155" spans="1:6" ht="14.25">
      <c r="A155" s="24"/>
      <c r="B155" s="24"/>
      <c r="C155" s="24"/>
      <c r="D155" s="24"/>
      <c r="E155" s="24"/>
      <c r="F155" s="24"/>
    </row>
    <row r="156" spans="1:6" ht="14.25">
      <c r="A156" s="24"/>
      <c r="B156" s="24"/>
      <c r="C156" s="24"/>
      <c r="D156" s="24"/>
      <c r="E156" s="24"/>
      <c r="F156" s="24"/>
    </row>
    <row r="157" spans="1:6" ht="14.25">
      <c r="A157" s="24"/>
      <c r="B157" s="24"/>
      <c r="C157" s="24"/>
      <c r="D157" s="24"/>
      <c r="E157" s="24"/>
      <c r="F157" s="24"/>
    </row>
    <row r="158" spans="1:6" ht="14.25">
      <c r="A158" s="24"/>
      <c r="B158" s="24"/>
      <c r="C158" s="24"/>
      <c r="D158" s="24"/>
      <c r="E158" s="24"/>
      <c r="F158" s="24"/>
    </row>
    <row r="159" spans="1:6" ht="14.25">
      <c r="A159" s="24"/>
      <c r="B159" s="24"/>
      <c r="C159" s="24"/>
      <c r="D159" s="24"/>
      <c r="E159" s="24"/>
      <c r="F159" s="24"/>
    </row>
    <row r="160" spans="1:6" ht="14.25">
      <c r="A160" s="24"/>
      <c r="B160" s="24"/>
      <c r="C160" s="24"/>
      <c r="D160" s="24"/>
      <c r="E160" s="24"/>
      <c r="F160" s="24"/>
    </row>
    <row r="161" spans="1:6" ht="14.25">
      <c r="A161" s="24"/>
      <c r="B161" s="24"/>
      <c r="C161" s="24"/>
      <c r="D161" s="24"/>
      <c r="E161" s="24"/>
      <c r="F161" s="24"/>
    </row>
    <row r="162" spans="1:6" ht="14.25">
      <c r="A162" s="24"/>
      <c r="B162" s="24"/>
      <c r="C162" s="24"/>
      <c r="D162" s="24"/>
      <c r="E162" s="24"/>
      <c r="F162" s="24"/>
    </row>
    <row r="163" spans="1:6" ht="14.25">
      <c r="A163" s="24"/>
      <c r="B163" s="24"/>
      <c r="C163" s="24"/>
      <c r="D163" s="24"/>
      <c r="E163" s="24"/>
      <c r="F163" s="24"/>
    </row>
    <row r="164" spans="1:6" ht="14.25">
      <c r="A164" s="24"/>
      <c r="B164" s="24"/>
      <c r="C164" s="24"/>
      <c r="D164" s="24"/>
      <c r="E164" s="24"/>
      <c r="F164" s="24"/>
    </row>
    <row r="165" spans="1:6" ht="14.25">
      <c r="A165" s="24"/>
      <c r="B165" s="24"/>
      <c r="C165" s="24"/>
      <c r="D165" s="24"/>
      <c r="E165" s="24"/>
      <c r="F165" s="24"/>
    </row>
    <row r="166" spans="1:6" ht="14.25">
      <c r="A166" s="24"/>
      <c r="B166" s="24"/>
      <c r="C166" s="24"/>
      <c r="D166" s="24"/>
      <c r="E166" s="24"/>
      <c r="F166" s="24"/>
    </row>
    <row r="167" spans="1:6" ht="14.25">
      <c r="A167" s="24"/>
      <c r="B167" s="24"/>
      <c r="C167" s="24"/>
      <c r="D167" s="24"/>
      <c r="E167" s="24"/>
      <c r="F167" s="24"/>
    </row>
    <row r="168" spans="1:6" ht="14.25">
      <c r="A168" s="24"/>
      <c r="B168" s="24"/>
      <c r="C168" s="24"/>
      <c r="D168" s="24"/>
      <c r="E168" s="24"/>
      <c r="F168" s="24"/>
    </row>
    <row r="169" spans="1:6" ht="14.25">
      <c r="A169" s="24"/>
      <c r="B169" s="24"/>
      <c r="C169" s="24"/>
      <c r="D169" s="24"/>
      <c r="E169" s="24"/>
      <c r="F169" s="24"/>
    </row>
    <row r="170" spans="1:6" ht="14.25">
      <c r="A170" s="24"/>
      <c r="B170" s="24"/>
      <c r="C170" s="24"/>
      <c r="D170" s="24"/>
      <c r="E170" s="24"/>
      <c r="F170" s="24"/>
    </row>
    <row r="171" spans="1:6" ht="14.25">
      <c r="A171" s="24"/>
      <c r="B171" s="24"/>
      <c r="C171" s="24"/>
      <c r="D171" s="24"/>
      <c r="E171" s="24"/>
      <c r="F171" s="24"/>
    </row>
    <row r="172" spans="1:6" ht="14.25">
      <c r="A172" s="24"/>
      <c r="B172" s="24"/>
      <c r="C172" s="24"/>
      <c r="D172" s="24"/>
      <c r="E172" s="24"/>
      <c r="F172" s="24"/>
    </row>
    <row r="173" spans="1:6" ht="14.25">
      <c r="A173" s="24"/>
      <c r="B173" s="24"/>
      <c r="C173" s="24"/>
      <c r="D173" s="24"/>
      <c r="E173" s="24"/>
      <c r="F173" s="24"/>
    </row>
    <row r="174" spans="1:6" ht="14.25">
      <c r="A174" s="24"/>
      <c r="B174" s="24"/>
      <c r="C174" s="24"/>
      <c r="D174" s="24"/>
      <c r="E174" s="24"/>
      <c r="F174" s="24"/>
    </row>
    <row r="175" spans="1:6" ht="14.25">
      <c r="A175" s="24"/>
      <c r="B175" s="24"/>
      <c r="C175" s="24"/>
      <c r="D175" s="24"/>
      <c r="E175" s="24"/>
      <c r="F175" s="24"/>
    </row>
    <row r="176" spans="1:6" ht="14.25">
      <c r="A176" s="24"/>
      <c r="B176" s="24"/>
      <c r="C176" s="24"/>
      <c r="D176" s="24"/>
      <c r="E176" s="24"/>
      <c r="F176" s="24"/>
    </row>
    <row r="177" spans="1:6" ht="14.25">
      <c r="A177" s="24"/>
      <c r="B177" s="24"/>
      <c r="C177" s="24"/>
      <c r="D177" s="24"/>
      <c r="E177" s="24"/>
      <c r="F177" s="24"/>
    </row>
    <row r="178" spans="1:6" ht="14.25">
      <c r="A178" s="24"/>
      <c r="B178" s="24"/>
      <c r="C178" s="24"/>
      <c r="D178" s="24"/>
      <c r="E178" s="24"/>
      <c r="F178" s="24"/>
    </row>
    <row r="179" spans="1:6" ht="14.25">
      <c r="A179" s="24"/>
      <c r="B179" s="24"/>
      <c r="C179" s="24"/>
      <c r="D179" s="24"/>
      <c r="E179" s="24"/>
      <c r="F179" s="24"/>
    </row>
    <row r="180" spans="1:6" ht="14.25">
      <c r="A180" s="24"/>
      <c r="B180" s="24"/>
      <c r="C180" s="24"/>
      <c r="D180" s="24"/>
      <c r="E180" s="24"/>
      <c r="F180" s="24"/>
    </row>
    <row r="181" spans="1:6" ht="14.25">
      <c r="A181" s="24"/>
      <c r="B181" s="24"/>
      <c r="C181" s="24"/>
      <c r="D181" s="24"/>
      <c r="E181" s="24"/>
      <c r="F181" s="24"/>
    </row>
    <row r="182" spans="1:6" ht="14.25">
      <c r="A182" s="24"/>
      <c r="B182" s="24"/>
      <c r="C182" s="24"/>
      <c r="D182" s="24"/>
      <c r="E182" s="24"/>
      <c r="F182" s="24"/>
    </row>
    <row r="183" spans="1:6" ht="14.25">
      <c r="A183" s="24"/>
      <c r="B183" s="24"/>
      <c r="C183" s="24"/>
      <c r="D183" s="24"/>
      <c r="E183" s="24"/>
      <c r="F183" s="24"/>
    </row>
    <row r="184" spans="1:6" ht="14.25">
      <c r="A184" s="24"/>
      <c r="B184" s="24"/>
      <c r="C184" s="24"/>
      <c r="D184" s="24"/>
      <c r="E184" s="24"/>
      <c r="F184" s="24"/>
    </row>
    <row r="185" spans="1:6" ht="14.25">
      <c r="A185" s="24"/>
      <c r="B185" s="24"/>
      <c r="C185" s="24"/>
      <c r="D185" s="24"/>
      <c r="E185" s="24"/>
      <c r="F185" s="24"/>
    </row>
    <row r="186" spans="1:6" ht="14.25">
      <c r="A186" s="24"/>
      <c r="B186" s="24"/>
      <c r="C186" s="24"/>
      <c r="D186" s="24"/>
      <c r="E186" s="24"/>
      <c r="F186" s="24"/>
    </row>
    <row r="187" spans="1:6" ht="14.25">
      <c r="A187" s="24"/>
      <c r="B187" s="24"/>
      <c r="C187" s="24"/>
      <c r="D187" s="24"/>
      <c r="E187" s="24"/>
      <c r="F187" s="24"/>
    </row>
    <row r="188" spans="1:6" ht="14.25">
      <c r="A188" s="24"/>
      <c r="B188" s="24"/>
      <c r="C188" s="24"/>
      <c r="D188" s="24"/>
      <c r="E188" s="24"/>
      <c r="F188" s="24"/>
    </row>
    <row r="189" spans="1:6" ht="14.25">
      <c r="A189" s="24"/>
      <c r="B189" s="24"/>
      <c r="C189" s="24"/>
      <c r="D189" s="24"/>
      <c r="E189" s="24"/>
      <c r="F189" s="24"/>
    </row>
    <row r="190" spans="1:6" ht="14.25">
      <c r="A190" s="24"/>
      <c r="B190" s="24"/>
      <c r="C190" s="24"/>
      <c r="D190" s="24"/>
      <c r="E190" s="24"/>
      <c r="F190" s="24"/>
    </row>
    <row r="191" spans="1:6" ht="14.25">
      <c r="A191" s="24"/>
      <c r="B191" s="24"/>
      <c r="C191" s="24"/>
      <c r="D191" s="24"/>
      <c r="E191" s="24"/>
      <c r="F191" s="24"/>
    </row>
    <row r="192" spans="1:6" ht="14.25">
      <c r="A192" s="24"/>
      <c r="B192" s="24"/>
      <c r="C192" s="24"/>
      <c r="D192" s="24"/>
      <c r="E192" s="24"/>
      <c r="F192" s="24"/>
    </row>
    <row r="193" spans="1:6" ht="14.25">
      <c r="A193" s="24"/>
      <c r="B193" s="24"/>
      <c r="C193" s="24"/>
      <c r="D193" s="24"/>
      <c r="E193" s="24"/>
      <c r="F193" s="24"/>
    </row>
    <row r="194" spans="1:6" ht="14.25">
      <c r="A194" s="24"/>
      <c r="B194" s="24"/>
      <c r="C194" s="24"/>
      <c r="D194" s="24"/>
      <c r="E194" s="24"/>
      <c r="F194" s="24"/>
    </row>
    <row r="195" spans="1:6" ht="14.25">
      <c r="A195" s="24"/>
      <c r="B195" s="24"/>
      <c r="C195" s="24"/>
      <c r="D195" s="24"/>
      <c r="E195" s="24"/>
      <c r="F195" s="24"/>
    </row>
    <row r="196" spans="1:6" ht="14.25">
      <c r="A196" s="24"/>
      <c r="B196" s="24"/>
      <c r="C196" s="24"/>
      <c r="D196" s="24"/>
      <c r="E196" s="24"/>
      <c r="F196" s="24"/>
    </row>
    <row r="197" spans="1:6" ht="14.25">
      <c r="A197" s="24"/>
      <c r="B197" s="24"/>
      <c r="C197" s="24"/>
      <c r="D197" s="24"/>
      <c r="E197" s="24"/>
      <c r="F197" s="24"/>
    </row>
    <row r="198" spans="1:6" ht="14.25">
      <c r="A198" s="24"/>
      <c r="B198" s="24"/>
      <c r="C198" s="24"/>
      <c r="D198" s="24"/>
      <c r="E198" s="24"/>
      <c r="F198" s="24"/>
    </row>
    <row r="199" spans="1:6" ht="14.25">
      <c r="A199" s="24"/>
      <c r="B199" s="24"/>
      <c r="C199" s="24"/>
      <c r="D199" s="24"/>
      <c r="E199" s="24"/>
      <c r="F199" s="24"/>
    </row>
    <row r="200" spans="1:6" ht="14.25">
      <c r="A200" s="24"/>
      <c r="B200" s="24"/>
      <c r="C200" s="24"/>
      <c r="D200" s="24"/>
      <c r="E200" s="24"/>
      <c r="F200" s="24"/>
    </row>
    <row r="201" spans="1:6" ht="14.25">
      <c r="A201" s="24"/>
      <c r="B201" s="24"/>
      <c r="C201" s="24"/>
      <c r="D201" s="24"/>
      <c r="E201" s="24"/>
      <c r="F201" s="24"/>
    </row>
    <row r="202" spans="1:6" ht="14.25">
      <c r="A202" s="24"/>
      <c r="B202" s="24"/>
      <c r="C202" s="24"/>
      <c r="D202" s="24"/>
      <c r="E202" s="24"/>
      <c r="F202" s="24"/>
    </row>
    <row r="203" spans="1:6" ht="14.25">
      <c r="A203" s="24"/>
      <c r="B203" s="24"/>
      <c r="C203" s="24"/>
      <c r="D203" s="24"/>
      <c r="E203" s="24"/>
      <c r="F203" s="24"/>
    </row>
    <row r="204" spans="1:6" ht="14.25">
      <c r="A204" s="24"/>
      <c r="B204" s="24"/>
      <c r="C204" s="24"/>
      <c r="D204" s="24"/>
      <c r="E204" s="24"/>
      <c r="F204" s="24"/>
    </row>
    <row r="205" spans="1:6" ht="14.25">
      <c r="A205" s="24"/>
      <c r="B205" s="24"/>
      <c r="C205" s="24"/>
      <c r="D205" s="24"/>
      <c r="E205" s="24"/>
      <c r="F205" s="24"/>
    </row>
    <row r="206" spans="1:6" ht="14.25">
      <c r="A206" s="24"/>
      <c r="B206" s="24"/>
      <c r="C206" s="24"/>
      <c r="D206" s="24"/>
      <c r="E206" s="24"/>
      <c r="F206" s="24"/>
    </row>
    <row r="207" spans="1:6" ht="14.25">
      <c r="A207" s="24"/>
      <c r="B207" s="24"/>
      <c r="C207" s="24"/>
      <c r="D207" s="24"/>
      <c r="E207" s="24"/>
      <c r="F207" s="24"/>
    </row>
    <row r="208" spans="1:6" ht="14.25">
      <c r="A208" s="24"/>
      <c r="B208" s="24"/>
      <c r="C208" s="24"/>
      <c r="D208" s="24"/>
      <c r="E208" s="24"/>
      <c r="F208" s="24"/>
    </row>
    <row r="209" spans="1:6" ht="14.25">
      <c r="A209" s="24"/>
      <c r="B209" s="24"/>
      <c r="C209" s="24"/>
      <c r="D209" s="24"/>
      <c r="E209" s="24"/>
      <c r="F209" s="24"/>
    </row>
    <row r="210" spans="1:6" ht="14.25">
      <c r="A210" s="24"/>
      <c r="B210" s="24"/>
      <c r="C210" s="24"/>
      <c r="D210" s="24"/>
      <c r="E210" s="24"/>
      <c r="F210" s="24"/>
    </row>
    <row r="211" spans="1:6" ht="14.25">
      <c r="A211" s="24"/>
      <c r="B211" s="24"/>
      <c r="C211" s="24"/>
      <c r="D211" s="24"/>
      <c r="E211" s="24"/>
      <c r="F211" s="24"/>
    </row>
    <row r="212" spans="1:6" ht="14.25">
      <c r="A212" s="24"/>
      <c r="B212" s="24"/>
      <c r="C212" s="24"/>
      <c r="D212" s="24"/>
      <c r="E212" s="24"/>
      <c r="F212" s="24"/>
    </row>
    <row r="213" spans="1:6" ht="14.25">
      <c r="A213" s="24"/>
      <c r="B213" s="24"/>
      <c r="C213" s="24"/>
      <c r="D213" s="24"/>
      <c r="E213" s="24"/>
      <c r="F213" s="24"/>
    </row>
    <row r="214" spans="1:6" ht="14.25">
      <c r="A214" s="24"/>
      <c r="B214" s="24"/>
      <c r="C214" s="24"/>
      <c r="D214" s="24"/>
      <c r="E214" s="24"/>
      <c r="F214" s="24"/>
    </row>
    <row r="215" spans="1:6" ht="14.25">
      <c r="A215" s="24"/>
      <c r="B215" s="24"/>
      <c r="C215" s="24"/>
      <c r="D215" s="24"/>
      <c r="E215" s="24"/>
      <c r="F215" s="24"/>
    </row>
    <row r="216" spans="1:6" ht="14.25">
      <c r="A216" s="24"/>
      <c r="B216" s="24"/>
      <c r="C216" s="24"/>
      <c r="D216" s="24"/>
      <c r="E216" s="24"/>
      <c r="F216" s="24"/>
    </row>
    <row r="217" spans="1:6" ht="14.25">
      <c r="A217" s="24"/>
      <c r="B217" s="24"/>
      <c r="C217" s="24"/>
      <c r="D217" s="24"/>
      <c r="E217" s="24"/>
      <c r="F217" s="24"/>
    </row>
    <row r="218" spans="1:6" ht="14.25">
      <c r="A218" s="24"/>
      <c r="B218" s="24"/>
      <c r="C218" s="24"/>
      <c r="D218" s="24"/>
      <c r="E218" s="24"/>
      <c r="F218" s="24"/>
    </row>
    <row r="219" spans="1:6" ht="14.25">
      <c r="A219" s="24"/>
      <c r="B219" s="24"/>
      <c r="C219" s="24"/>
      <c r="D219" s="24"/>
      <c r="E219" s="24"/>
      <c r="F219" s="24"/>
    </row>
    <row r="220" spans="1:6" ht="14.25">
      <c r="A220" s="24"/>
      <c r="B220" s="24"/>
      <c r="C220" s="24"/>
      <c r="D220" s="24"/>
      <c r="E220" s="24"/>
      <c r="F220" s="24"/>
    </row>
    <row r="221" spans="1:6" ht="14.25">
      <c r="A221" s="24"/>
      <c r="B221" s="24"/>
      <c r="C221" s="24"/>
      <c r="D221" s="24"/>
      <c r="E221" s="24"/>
      <c r="F221" s="24"/>
    </row>
  </sheetData>
  <mergeCells count="6">
    <mergeCell ref="A1:F2"/>
    <mergeCell ref="A5:A6"/>
    <mergeCell ref="B5:B6"/>
    <mergeCell ref="C5:D5"/>
    <mergeCell ref="E5:F5"/>
    <mergeCell ref="E4:F4"/>
  </mergeCells>
  <printOptions horizontalCentered="1"/>
  <pageMargins left="0.9448818897637796" right="0.5511811023622047" top="1.1811023622047245" bottom="1.1023622047244095" header="0.5118110236220472" footer="2.125984251968504"/>
  <pageSetup firstPageNumber="1" useFirstPageNumber="1" horizontalDpi="1200" verticalDpi="1200" orientation="portrait" paperSize="9" r:id="rId1"/>
  <headerFooter alignWithMargins="0">
    <oddHeader>&amp;L&amp;"黑体,常规"&amp;16表一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I46" sqref="I46:I47"/>
    </sheetView>
  </sheetViews>
  <sheetFormatPr defaultColWidth="8.00390625" defaultRowHeight="14.25"/>
  <cols>
    <col min="1" max="1" width="30.375" style="121" customWidth="1"/>
    <col min="2" max="2" width="10.50390625" style="83" hidden="1" customWidth="1"/>
    <col min="3" max="3" width="11.125" style="83" hidden="1" customWidth="1"/>
    <col min="4" max="4" width="13.00390625" style="83" hidden="1" customWidth="1"/>
    <col min="5" max="5" width="10.125" style="83" hidden="1" customWidth="1"/>
    <col min="6" max="6" width="10.875" style="83" hidden="1" customWidth="1"/>
    <col min="7" max="7" width="11.125" style="83" hidden="1" customWidth="1"/>
    <col min="8" max="8" width="10.375" style="83" hidden="1" customWidth="1"/>
    <col min="9" max="9" width="10.00390625" style="83" customWidth="1"/>
    <col min="10" max="246" width="7.875" style="83" bestFit="1" customWidth="1"/>
    <col min="247" max="16384" width="7.875" style="83" customWidth="1"/>
  </cols>
  <sheetData>
    <row r="1" spans="1:9" ht="25.5" customHeight="1">
      <c r="A1" s="133" t="s">
        <v>115</v>
      </c>
      <c r="B1" s="134"/>
      <c r="C1" s="134"/>
      <c r="D1" s="134"/>
      <c r="E1" s="134"/>
      <c r="F1" s="134"/>
      <c r="G1" s="134"/>
      <c r="H1" s="134"/>
      <c r="I1" s="134"/>
    </row>
    <row r="2" spans="1:9" ht="25.5" customHeight="1">
      <c r="A2" s="84" t="s">
        <v>116</v>
      </c>
      <c r="B2" s="85"/>
      <c r="C2" s="85"/>
      <c r="D2" s="85"/>
      <c r="E2" s="85"/>
      <c r="F2" s="85"/>
      <c r="G2" s="85"/>
      <c r="H2" s="85"/>
      <c r="I2" s="85"/>
    </row>
    <row r="3" spans="1:9" ht="25.5" customHeight="1">
      <c r="A3" s="86" t="s">
        <v>117</v>
      </c>
      <c r="B3" s="87" t="s">
        <v>118</v>
      </c>
      <c r="C3" s="88" t="s">
        <v>119</v>
      </c>
      <c r="D3" s="89" t="s">
        <v>120</v>
      </c>
      <c r="E3" s="89" t="s">
        <v>121</v>
      </c>
      <c r="F3" s="90" t="s">
        <v>122</v>
      </c>
      <c r="G3" s="90" t="s">
        <v>123</v>
      </c>
      <c r="H3" s="90" t="s">
        <v>124</v>
      </c>
      <c r="I3" s="90" t="s">
        <v>125</v>
      </c>
    </row>
    <row r="4" spans="1:9" ht="25.5" customHeight="1">
      <c r="A4" s="91" t="s">
        <v>126</v>
      </c>
      <c r="B4" s="92"/>
      <c r="C4" s="92"/>
      <c r="D4" s="93"/>
      <c r="E4" s="93"/>
      <c r="F4" s="93"/>
      <c r="G4" s="93"/>
      <c r="H4" s="93"/>
      <c r="I4" s="93"/>
    </row>
    <row r="5" spans="1:9" ht="25.5" customHeight="1">
      <c r="A5" s="94" t="s">
        <v>127</v>
      </c>
      <c r="B5" s="95" t="e">
        <f aca="true" t="shared" si="0" ref="B5:B33">SUM(C5,F5)</f>
        <v>#REF!</v>
      </c>
      <c r="C5" s="95" t="e">
        <f aca="true" t="shared" si="1" ref="C5:C38">SUM(D5:E5)</f>
        <v>#REF!</v>
      </c>
      <c r="D5" s="96" t="e">
        <f>D6+D16+#REF!</f>
        <v>#REF!</v>
      </c>
      <c r="E5" s="96" t="e">
        <f>E6+E16+#REF!</f>
        <v>#REF!</v>
      </c>
      <c r="F5" s="96" t="e">
        <f aca="true" t="shared" si="2" ref="F5:F36">SUM(G5:I5)</f>
        <v>#REF!</v>
      </c>
      <c r="G5" s="96" t="e">
        <f>G6+G16+#REF!</f>
        <v>#REF!</v>
      </c>
      <c r="H5" s="96" t="e">
        <f>H6+H16+#REF!</f>
        <v>#REF!</v>
      </c>
      <c r="I5" s="96" t="e">
        <f>I6+I16+#REF!</f>
        <v>#REF!</v>
      </c>
    </row>
    <row r="6" spans="1:9" ht="25.5" customHeight="1">
      <c r="A6" s="97" t="s">
        <v>128</v>
      </c>
      <c r="B6" s="95">
        <f t="shared" si="0"/>
        <v>59025</v>
      </c>
      <c r="C6" s="95">
        <f t="shared" si="1"/>
        <v>32933</v>
      </c>
      <c r="D6" s="96">
        <f>SUM(D7:D9)</f>
        <v>32249</v>
      </c>
      <c r="E6" s="96">
        <f>SUM(E7:E9)</f>
        <v>684</v>
      </c>
      <c r="F6" s="96">
        <f t="shared" si="2"/>
        <v>26092</v>
      </c>
      <c r="G6" s="96">
        <f>SUM(G7:G9)</f>
        <v>2924</v>
      </c>
      <c r="H6" s="96">
        <f>SUM(H7:H9)</f>
        <v>13499</v>
      </c>
      <c r="I6" s="96">
        <f>SUM(I7:I9)</f>
        <v>9669</v>
      </c>
    </row>
    <row r="7" spans="1:9" ht="25.5" customHeight="1">
      <c r="A7" s="97" t="s">
        <v>129</v>
      </c>
      <c r="B7" s="95">
        <f t="shared" si="0"/>
        <v>17662</v>
      </c>
      <c r="C7" s="95">
        <f t="shared" si="1"/>
        <v>9556</v>
      </c>
      <c r="D7" s="96">
        <v>9556</v>
      </c>
      <c r="E7" s="96"/>
      <c r="F7" s="96">
        <f t="shared" si="2"/>
        <v>8106</v>
      </c>
      <c r="G7" s="96"/>
      <c r="H7" s="96">
        <v>5313</v>
      </c>
      <c r="I7" s="96">
        <v>2793</v>
      </c>
    </row>
    <row r="8" spans="1:9" ht="25.5" customHeight="1">
      <c r="A8" s="97" t="s">
        <v>130</v>
      </c>
      <c r="B8" s="95">
        <f t="shared" si="0"/>
        <v>29540</v>
      </c>
      <c r="C8" s="95">
        <f t="shared" si="1"/>
        <v>11969</v>
      </c>
      <c r="D8" s="96">
        <v>11969</v>
      </c>
      <c r="E8" s="96"/>
      <c r="F8" s="96">
        <f t="shared" si="2"/>
        <v>17571</v>
      </c>
      <c r="G8" s="96">
        <v>2616</v>
      </c>
      <c r="H8" s="96">
        <v>8104</v>
      </c>
      <c r="I8" s="96">
        <v>6851</v>
      </c>
    </row>
    <row r="9" spans="1:9" ht="25.5" customHeight="1">
      <c r="A9" s="98" t="s">
        <v>131</v>
      </c>
      <c r="B9" s="95">
        <f t="shared" si="0"/>
        <v>11823</v>
      </c>
      <c r="C9" s="95">
        <f t="shared" si="1"/>
        <v>11408</v>
      </c>
      <c r="D9" s="96">
        <v>10724</v>
      </c>
      <c r="E9" s="96">
        <v>684</v>
      </c>
      <c r="F9" s="96">
        <f t="shared" si="2"/>
        <v>415</v>
      </c>
      <c r="G9" s="96">
        <v>308</v>
      </c>
      <c r="H9" s="96">
        <v>82</v>
      </c>
      <c r="I9" s="96">
        <v>25</v>
      </c>
    </row>
    <row r="10" spans="1:9" ht="30.75" customHeight="1">
      <c r="A10" s="98" t="s">
        <v>132</v>
      </c>
      <c r="B10" s="95">
        <f t="shared" si="0"/>
        <v>11822.359999999999</v>
      </c>
      <c r="C10" s="95">
        <f t="shared" si="1"/>
        <v>11407.359999999999</v>
      </c>
      <c r="D10" s="96">
        <f>SUM(D11:D15)</f>
        <v>10723.73</v>
      </c>
      <c r="E10" s="96">
        <f>SUM(E11:E15)</f>
        <v>683.63</v>
      </c>
      <c r="F10" s="96">
        <f t="shared" si="2"/>
        <v>415</v>
      </c>
      <c r="G10" s="96">
        <f>SUM(G11:G15)</f>
        <v>308</v>
      </c>
      <c r="H10" s="96">
        <f>SUM(H11:H15)</f>
        <v>82</v>
      </c>
      <c r="I10" s="96">
        <f>SUM(I11:I15)</f>
        <v>25</v>
      </c>
    </row>
    <row r="11" spans="1:9" ht="41.25" customHeight="1">
      <c r="A11" s="98" t="s">
        <v>133</v>
      </c>
      <c r="B11" s="95">
        <f t="shared" si="0"/>
        <v>9654</v>
      </c>
      <c r="C11" s="95">
        <f t="shared" si="1"/>
        <v>8734</v>
      </c>
      <c r="D11" s="96">
        <v>8516</v>
      </c>
      <c r="E11" s="96">
        <v>218</v>
      </c>
      <c r="F11" s="96">
        <f t="shared" si="2"/>
        <v>920</v>
      </c>
      <c r="G11" s="96">
        <v>308</v>
      </c>
      <c r="H11" s="96">
        <v>336</v>
      </c>
      <c r="I11" s="96">
        <v>276</v>
      </c>
    </row>
    <row r="12" spans="1:9" ht="30.75" customHeight="1">
      <c r="A12" s="98" t="s">
        <v>134</v>
      </c>
      <c r="B12" s="95">
        <f>SUM(C12,F12)</f>
        <v>436</v>
      </c>
      <c r="C12" s="95">
        <f>SUM(D12:E12)</f>
        <v>436</v>
      </c>
      <c r="D12" s="96"/>
      <c r="E12" s="96">
        <v>436</v>
      </c>
      <c r="F12" s="96">
        <f t="shared" si="2"/>
        <v>0</v>
      </c>
      <c r="G12" s="96"/>
      <c r="H12" s="96"/>
      <c r="I12" s="96"/>
    </row>
    <row r="13" spans="1:9" ht="43.5" customHeight="1">
      <c r="A13" s="98" t="s">
        <v>135</v>
      </c>
      <c r="B13" s="95">
        <f>SUM(C13,F13)</f>
        <v>86</v>
      </c>
      <c r="C13" s="95">
        <f>SUM(D13:E13)</f>
        <v>591</v>
      </c>
      <c r="D13" s="96">
        <v>591</v>
      </c>
      <c r="E13" s="96"/>
      <c r="F13" s="96">
        <f t="shared" si="2"/>
        <v>-505</v>
      </c>
      <c r="G13" s="96"/>
      <c r="H13" s="96">
        <v>-254</v>
      </c>
      <c r="I13" s="96">
        <v>-251</v>
      </c>
    </row>
    <row r="14" spans="1:9" ht="39.75" customHeight="1">
      <c r="A14" s="98" t="s">
        <v>136</v>
      </c>
      <c r="B14" s="95">
        <f>SUM(C14,F14)</f>
        <v>428</v>
      </c>
      <c r="C14" s="95">
        <f>SUM(D14:E14)</f>
        <v>428</v>
      </c>
      <c r="D14" s="96">
        <v>411</v>
      </c>
      <c r="E14" s="96">
        <v>17</v>
      </c>
      <c r="F14" s="96">
        <f t="shared" si="2"/>
        <v>0</v>
      </c>
      <c r="G14" s="96"/>
      <c r="H14" s="96"/>
      <c r="I14" s="96"/>
    </row>
    <row r="15" spans="1:9" ht="39.75" customHeight="1">
      <c r="A15" s="98" t="s">
        <v>137</v>
      </c>
      <c r="B15" s="95">
        <f>SUM(C15,F15)</f>
        <v>1218.3600000000001</v>
      </c>
      <c r="C15" s="95">
        <f>SUM(D15:E15)</f>
        <v>1218.3600000000001</v>
      </c>
      <c r="D15" s="96">
        <v>1205.73</v>
      </c>
      <c r="E15" s="96">
        <v>12.63</v>
      </c>
      <c r="F15" s="96">
        <f t="shared" si="2"/>
        <v>0</v>
      </c>
      <c r="G15" s="96"/>
      <c r="H15" s="96"/>
      <c r="I15" s="96"/>
    </row>
    <row r="16" spans="1:9" ht="25.5" customHeight="1">
      <c r="A16" s="97" t="s">
        <v>138</v>
      </c>
      <c r="B16" s="95" t="e">
        <f t="shared" si="0"/>
        <v>#REF!</v>
      </c>
      <c r="C16" s="95" t="e">
        <f t="shared" si="1"/>
        <v>#REF!</v>
      </c>
      <c r="D16" s="96" t="e">
        <f>SUM(#REF!,#REF!,#REF!,#REF!,#REF!,D17,D20,D37,#REF!,#REF!,#REF!,#REF!,#REF!,#REF!,#REF!,#REF!)</f>
        <v>#REF!</v>
      </c>
      <c r="E16" s="96" t="e">
        <f>SUM(#REF!,#REF!,#REF!,#REF!,#REF!,E17,E20,E37,#REF!,#REF!,#REF!,#REF!,#REF!,#REF!,#REF!,#REF!)</f>
        <v>#REF!</v>
      </c>
      <c r="F16" s="96" t="e">
        <f t="shared" si="2"/>
        <v>#REF!</v>
      </c>
      <c r="G16" s="96" t="e">
        <f>SUM(#REF!,#REF!,#REF!,#REF!,#REF!,G17,G20,G37,#REF!,#REF!,#REF!,#REF!,#REF!,#REF!,#REF!,#REF!)</f>
        <v>#REF!</v>
      </c>
      <c r="H16" s="96" t="e">
        <f>SUM(#REF!,#REF!,#REF!,#REF!,#REF!,H17,H20,H37,#REF!,#REF!,#REF!,#REF!,#REF!,#REF!,#REF!,#REF!)</f>
        <v>#REF!</v>
      </c>
      <c r="I16" s="96" t="e">
        <f>SUM(#REF!,#REF!,#REF!,#REF!,#REF!,I17,I20,I37,#REF!,#REF!,#REF!,#REF!,#REF!,#REF!,#REF!,#REF!)</f>
        <v>#REF!</v>
      </c>
    </row>
    <row r="17" spans="1:9" s="100" customFormat="1" ht="30.75" customHeight="1">
      <c r="A17" s="122" t="s">
        <v>139</v>
      </c>
      <c r="B17" s="123">
        <f t="shared" si="0"/>
        <v>2439</v>
      </c>
      <c r="C17" s="123">
        <f t="shared" si="1"/>
        <v>82</v>
      </c>
      <c r="D17" s="123">
        <f>SUM(D18:D19)</f>
        <v>0</v>
      </c>
      <c r="E17" s="123">
        <f>SUM(E18:E19)</f>
        <v>82</v>
      </c>
      <c r="F17" s="123">
        <f t="shared" si="2"/>
        <v>2357</v>
      </c>
      <c r="G17" s="123">
        <f>SUM(G18:G19)</f>
        <v>1455</v>
      </c>
      <c r="H17" s="123">
        <f>SUM(H18:H19)</f>
        <v>367</v>
      </c>
      <c r="I17" s="123">
        <f>SUM(I18:I19)</f>
        <v>535</v>
      </c>
    </row>
    <row r="18" spans="1:9" s="100" customFormat="1" ht="30.75" customHeight="1">
      <c r="A18" s="101" t="s">
        <v>140</v>
      </c>
      <c r="B18" s="96">
        <f>SUM(C18,F18)</f>
        <v>0</v>
      </c>
      <c r="C18" s="96">
        <f>SUM(D18:E18)</f>
        <v>0</v>
      </c>
      <c r="D18" s="96"/>
      <c r="E18" s="96"/>
      <c r="F18" s="96">
        <f t="shared" si="2"/>
        <v>0</v>
      </c>
      <c r="G18" s="96"/>
      <c r="H18" s="96"/>
      <c r="I18" s="96"/>
    </row>
    <row r="19" spans="1:9" s="125" customFormat="1" ht="30.75" customHeight="1">
      <c r="A19" s="101" t="s">
        <v>141</v>
      </c>
      <c r="B19" s="124">
        <f>SUM(C19,F19)</f>
        <v>2439</v>
      </c>
      <c r="C19" s="124">
        <f>SUM(D19:E19)</f>
        <v>82</v>
      </c>
      <c r="D19" s="124"/>
      <c r="E19" s="124">
        <v>82</v>
      </c>
      <c r="F19" s="124">
        <f t="shared" si="2"/>
        <v>2357</v>
      </c>
      <c r="G19" s="124">
        <v>1455</v>
      </c>
      <c r="H19" s="124">
        <v>367</v>
      </c>
      <c r="I19" s="124">
        <v>535</v>
      </c>
    </row>
    <row r="20" spans="1:9" ht="25.5" customHeight="1">
      <c r="A20" s="97" t="s">
        <v>142</v>
      </c>
      <c r="B20" s="96">
        <f t="shared" si="0"/>
        <v>-38985</v>
      </c>
      <c r="C20" s="96">
        <f t="shared" si="1"/>
        <v>-50950</v>
      </c>
      <c r="D20" s="96">
        <f>D21+D26</f>
        <v>-56024</v>
      </c>
      <c r="E20" s="96">
        <f>E21+E26</f>
        <v>5074</v>
      </c>
      <c r="F20" s="96">
        <f t="shared" si="2"/>
        <v>11965</v>
      </c>
      <c r="G20" s="96">
        <f>G21+G26</f>
        <v>6849</v>
      </c>
      <c r="H20" s="96">
        <f>H21+H26</f>
        <v>1244</v>
      </c>
      <c r="I20" s="96">
        <f>I21+I26</f>
        <v>3872</v>
      </c>
    </row>
    <row r="21" spans="1:9" ht="25.5" customHeight="1">
      <c r="A21" s="97" t="s">
        <v>143</v>
      </c>
      <c r="B21" s="96">
        <f t="shared" si="0"/>
        <v>833</v>
      </c>
      <c r="C21" s="96">
        <f t="shared" si="1"/>
        <v>385</v>
      </c>
      <c r="D21" s="96">
        <f>SUM(D22:D25)</f>
        <v>351</v>
      </c>
      <c r="E21" s="96">
        <f>SUM(E22:E25)</f>
        <v>34</v>
      </c>
      <c r="F21" s="96">
        <f t="shared" si="2"/>
        <v>448</v>
      </c>
      <c r="G21" s="96">
        <f>SUM(G22:G25)</f>
        <v>74</v>
      </c>
      <c r="H21" s="96">
        <f>SUM(H22:H25)</f>
        <v>98</v>
      </c>
      <c r="I21" s="96">
        <f>SUM(I22:I25)</f>
        <v>276</v>
      </c>
    </row>
    <row r="22" spans="1:9" s="100" customFormat="1" ht="42.75" customHeight="1">
      <c r="A22" s="103" t="s">
        <v>144</v>
      </c>
      <c r="B22" s="96">
        <f t="shared" si="0"/>
        <v>299</v>
      </c>
      <c r="C22" s="96">
        <f t="shared" si="1"/>
        <v>200</v>
      </c>
      <c r="D22" s="102">
        <v>166</v>
      </c>
      <c r="E22" s="102">
        <v>34</v>
      </c>
      <c r="F22" s="96">
        <f t="shared" si="2"/>
        <v>99</v>
      </c>
      <c r="G22" s="96">
        <v>59</v>
      </c>
      <c r="H22" s="96">
        <v>20</v>
      </c>
      <c r="I22" s="96">
        <v>20</v>
      </c>
    </row>
    <row r="23" spans="1:9" s="100" customFormat="1" ht="30.75" customHeight="1">
      <c r="A23" s="104" t="s">
        <v>145</v>
      </c>
      <c r="B23" s="96">
        <f>SUM(C23,F23)</f>
        <v>83</v>
      </c>
      <c r="C23" s="96">
        <f>SUM(D23:E23)</f>
        <v>0</v>
      </c>
      <c r="D23" s="96"/>
      <c r="E23" s="96"/>
      <c r="F23" s="96">
        <f t="shared" si="2"/>
        <v>83</v>
      </c>
      <c r="G23" s="96"/>
      <c r="H23" s="96"/>
      <c r="I23" s="96">
        <v>83</v>
      </c>
    </row>
    <row r="24" spans="1:9" s="100" customFormat="1" ht="30.75" customHeight="1">
      <c r="A24" s="104" t="s">
        <v>146</v>
      </c>
      <c r="B24" s="96">
        <f>SUM(C24,F24)</f>
        <v>443</v>
      </c>
      <c r="C24" s="96">
        <f>SUM(D24:E24)</f>
        <v>182</v>
      </c>
      <c r="D24" s="96">
        <v>182</v>
      </c>
      <c r="E24" s="96"/>
      <c r="F24" s="96">
        <f t="shared" si="2"/>
        <v>261</v>
      </c>
      <c r="G24" s="96">
        <v>13</v>
      </c>
      <c r="H24" s="96">
        <v>78</v>
      </c>
      <c r="I24" s="96">
        <v>170</v>
      </c>
    </row>
    <row r="25" spans="1:9" s="100" customFormat="1" ht="30.75" customHeight="1">
      <c r="A25" s="104" t="s">
        <v>147</v>
      </c>
      <c r="B25" s="96">
        <f>SUM(C25,F25)</f>
        <v>8</v>
      </c>
      <c r="C25" s="96">
        <f>SUM(D25:E25)</f>
        <v>3</v>
      </c>
      <c r="D25" s="96">
        <v>3</v>
      </c>
      <c r="E25" s="96"/>
      <c r="F25" s="96">
        <f t="shared" si="2"/>
        <v>5</v>
      </c>
      <c r="G25" s="96">
        <v>2</v>
      </c>
      <c r="H25" s="96"/>
      <c r="I25" s="96">
        <v>3</v>
      </c>
    </row>
    <row r="26" spans="1:9" s="100" customFormat="1" ht="43.5" customHeight="1">
      <c r="A26" s="97" t="s">
        <v>148</v>
      </c>
      <c r="B26" s="96">
        <f t="shared" si="0"/>
        <v>-39818</v>
      </c>
      <c r="C26" s="96">
        <f t="shared" si="1"/>
        <v>-51335</v>
      </c>
      <c r="D26" s="96">
        <v>-56375</v>
      </c>
      <c r="E26" s="96">
        <v>5040</v>
      </c>
      <c r="F26" s="96">
        <f t="shared" si="2"/>
        <v>11517</v>
      </c>
      <c r="G26" s="96">
        <v>6775</v>
      </c>
      <c r="H26" s="96">
        <v>1146</v>
      </c>
      <c r="I26" s="96">
        <v>3596</v>
      </c>
    </row>
    <row r="27" spans="1:9" ht="25.5" customHeight="1">
      <c r="A27" s="97" t="s">
        <v>149</v>
      </c>
      <c r="B27" s="96">
        <f t="shared" si="0"/>
        <v>0</v>
      </c>
      <c r="C27" s="96">
        <f t="shared" si="1"/>
        <v>-11517.43</v>
      </c>
      <c r="D27" s="96">
        <f aca="true" t="shared" si="3" ref="D27:D36">-SUM(E27:F27)</f>
        <v>-16557.43</v>
      </c>
      <c r="E27" s="96">
        <f>SUM(E28:E36)</f>
        <v>5040</v>
      </c>
      <c r="F27" s="96">
        <f t="shared" si="2"/>
        <v>11517.43</v>
      </c>
      <c r="G27" s="96">
        <f>SUM(G28:G36)</f>
        <v>6775</v>
      </c>
      <c r="H27" s="96">
        <f>SUM(H28:H36)</f>
        <v>1146</v>
      </c>
      <c r="I27" s="96">
        <f>SUM(I28:I36)</f>
        <v>3596.43</v>
      </c>
    </row>
    <row r="28" spans="1:9" s="100" customFormat="1" ht="25.5" customHeight="1">
      <c r="A28" s="105" t="s">
        <v>150</v>
      </c>
      <c r="B28" s="96">
        <f t="shared" si="0"/>
        <v>0</v>
      </c>
      <c r="C28" s="96">
        <f t="shared" si="1"/>
        <v>-6695</v>
      </c>
      <c r="D28" s="96">
        <f t="shared" si="3"/>
        <v>-6695</v>
      </c>
      <c r="E28" s="96"/>
      <c r="F28" s="96">
        <f t="shared" si="2"/>
        <v>6695</v>
      </c>
      <c r="G28" s="96">
        <v>6695</v>
      </c>
      <c r="H28" s="106"/>
      <c r="I28" s="106"/>
    </row>
    <row r="29" spans="1:9" s="100" customFormat="1" ht="25.5" customHeight="1">
      <c r="A29" s="107" t="s">
        <v>151</v>
      </c>
      <c r="B29" s="96">
        <f t="shared" si="0"/>
        <v>0</v>
      </c>
      <c r="C29" s="96">
        <f t="shared" si="1"/>
        <v>-2690</v>
      </c>
      <c r="D29" s="96">
        <f t="shared" si="3"/>
        <v>-2690</v>
      </c>
      <c r="E29" s="96"/>
      <c r="F29" s="96">
        <f t="shared" si="2"/>
        <v>2690</v>
      </c>
      <c r="G29" s="96"/>
      <c r="H29" s="96">
        <v>538</v>
      </c>
      <c r="I29" s="96">
        <v>2152</v>
      </c>
    </row>
    <row r="30" spans="1:9" s="99" customFormat="1" ht="30.75" customHeight="1">
      <c r="A30" s="97" t="s">
        <v>152</v>
      </c>
      <c r="B30" s="96">
        <f t="shared" si="0"/>
        <v>0</v>
      </c>
      <c r="C30" s="96">
        <f t="shared" si="1"/>
        <v>-412</v>
      </c>
      <c r="D30" s="96">
        <f t="shared" si="3"/>
        <v>-412</v>
      </c>
      <c r="E30" s="96"/>
      <c r="F30" s="96">
        <f t="shared" si="2"/>
        <v>412</v>
      </c>
      <c r="G30" s="96"/>
      <c r="H30" s="96">
        <v>412</v>
      </c>
      <c r="I30" s="96"/>
    </row>
    <row r="31" spans="1:9" s="99" customFormat="1" ht="25.5" customHeight="1">
      <c r="A31" s="97" t="s">
        <v>153</v>
      </c>
      <c r="B31" s="96">
        <f t="shared" si="0"/>
        <v>0</v>
      </c>
      <c r="C31" s="96">
        <f t="shared" si="1"/>
        <v>-195</v>
      </c>
      <c r="D31" s="96">
        <f t="shared" si="3"/>
        <v>-235</v>
      </c>
      <c r="E31" s="96">
        <v>40</v>
      </c>
      <c r="F31" s="96">
        <f t="shared" si="2"/>
        <v>195</v>
      </c>
      <c r="G31" s="96">
        <v>80</v>
      </c>
      <c r="H31" s="96">
        <v>55</v>
      </c>
      <c r="I31" s="96">
        <v>60</v>
      </c>
    </row>
    <row r="32" spans="1:9" s="99" customFormat="1" ht="30.75" customHeight="1">
      <c r="A32" s="97" t="s">
        <v>154</v>
      </c>
      <c r="B32" s="96">
        <f t="shared" si="0"/>
        <v>0</v>
      </c>
      <c r="C32" s="96">
        <f t="shared" si="1"/>
        <v>0</v>
      </c>
      <c r="D32" s="96">
        <f t="shared" si="3"/>
        <v>-5000</v>
      </c>
      <c r="E32" s="96">
        <v>5000</v>
      </c>
      <c r="F32" s="96">
        <f t="shared" si="2"/>
        <v>0</v>
      </c>
      <c r="G32" s="96"/>
      <c r="H32" s="96"/>
      <c r="I32" s="96"/>
    </row>
    <row r="33" spans="1:9" s="99" customFormat="1" ht="30.75" customHeight="1">
      <c r="A33" s="97" t="s">
        <v>155</v>
      </c>
      <c r="B33" s="96">
        <f t="shared" si="0"/>
        <v>0</v>
      </c>
      <c r="C33" s="96">
        <f t="shared" si="1"/>
        <v>-339.43</v>
      </c>
      <c r="D33" s="96">
        <f t="shared" si="3"/>
        <v>-339.43</v>
      </c>
      <c r="E33" s="96"/>
      <c r="F33" s="96">
        <f t="shared" si="2"/>
        <v>339.43</v>
      </c>
      <c r="G33" s="96"/>
      <c r="H33" s="96">
        <v>114</v>
      </c>
      <c r="I33" s="96">
        <v>225.43</v>
      </c>
    </row>
    <row r="34" spans="1:9" s="99" customFormat="1" ht="30.75" customHeight="1">
      <c r="A34" s="97" t="s">
        <v>156</v>
      </c>
      <c r="B34" s="96">
        <f>SUM(C34,F34)</f>
        <v>0</v>
      </c>
      <c r="C34" s="96">
        <f>SUM(D34:E34)</f>
        <v>-479</v>
      </c>
      <c r="D34" s="96">
        <f>-SUM(E34:F34)</f>
        <v>-479</v>
      </c>
      <c r="E34" s="96"/>
      <c r="F34" s="96">
        <f t="shared" si="2"/>
        <v>479</v>
      </c>
      <c r="G34" s="96"/>
      <c r="H34" s="96"/>
      <c r="I34" s="96">
        <v>479</v>
      </c>
    </row>
    <row r="35" spans="1:9" s="99" customFormat="1" ht="30.75" customHeight="1">
      <c r="A35" s="97" t="s">
        <v>157</v>
      </c>
      <c r="B35" s="96">
        <f>SUM(C35,F35)</f>
        <v>0</v>
      </c>
      <c r="C35" s="96">
        <f>SUM(D35:E35)</f>
        <v>-95</v>
      </c>
      <c r="D35" s="96">
        <f>-SUM(E35:F35)</f>
        <v>-95</v>
      </c>
      <c r="E35" s="96"/>
      <c r="F35" s="96">
        <f t="shared" si="2"/>
        <v>95</v>
      </c>
      <c r="G35" s="96"/>
      <c r="H35" s="102">
        <v>-188</v>
      </c>
      <c r="I35" s="102">
        <v>283</v>
      </c>
    </row>
    <row r="36" spans="1:9" s="99" customFormat="1" ht="45" customHeight="1">
      <c r="A36" s="103" t="s">
        <v>158</v>
      </c>
      <c r="B36" s="96">
        <f>SUM(C36,F36)</f>
        <v>0</v>
      </c>
      <c r="C36" s="96">
        <f t="shared" si="1"/>
        <v>-612</v>
      </c>
      <c r="D36" s="96">
        <f t="shared" si="3"/>
        <v>-612</v>
      </c>
      <c r="E36" s="96"/>
      <c r="F36" s="96">
        <f t="shared" si="2"/>
        <v>612</v>
      </c>
      <c r="G36" s="96"/>
      <c r="H36" s="96">
        <v>215</v>
      </c>
      <c r="I36" s="96">
        <v>397</v>
      </c>
    </row>
    <row r="37" spans="1:9" s="100" customFormat="1" ht="25.5" customHeight="1">
      <c r="A37" s="97" t="s">
        <v>159</v>
      </c>
      <c r="B37" s="96">
        <f>SUM(C37,F37)</f>
        <v>3368</v>
      </c>
      <c r="C37" s="96">
        <f t="shared" si="1"/>
        <v>3224</v>
      </c>
      <c r="D37" s="96">
        <f>SUM(D38)</f>
        <v>3149</v>
      </c>
      <c r="E37" s="96">
        <f>SUM(E38)</f>
        <v>75</v>
      </c>
      <c r="F37" s="96">
        <f aca="true" t="shared" si="4" ref="F37:F68">SUM(G37:I37)</f>
        <v>144</v>
      </c>
      <c r="G37" s="96">
        <f>SUM(G38)</f>
        <v>106</v>
      </c>
      <c r="H37" s="96">
        <f>SUM(H38)</f>
        <v>29</v>
      </c>
      <c r="I37" s="96">
        <f>SUM(I38)</f>
        <v>9</v>
      </c>
    </row>
    <row r="38" spans="1:9" s="100" customFormat="1" ht="38.25" customHeight="1">
      <c r="A38" s="97" t="s">
        <v>160</v>
      </c>
      <c r="B38" s="96">
        <f>SUM(C38,F38)</f>
        <v>3368</v>
      </c>
      <c r="C38" s="96">
        <f t="shared" si="1"/>
        <v>3224</v>
      </c>
      <c r="D38" s="96">
        <v>3149</v>
      </c>
      <c r="E38" s="96">
        <v>75</v>
      </c>
      <c r="F38" s="96">
        <f t="shared" si="4"/>
        <v>144</v>
      </c>
      <c r="G38" s="96">
        <v>106</v>
      </c>
      <c r="H38" s="96">
        <v>29</v>
      </c>
      <c r="I38" s="96">
        <v>9</v>
      </c>
    </row>
    <row r="39" spans="1:9" ht="25.5" customHeight="1">
      <c r="A39" s="97" t="s">
        <v>162</v>
      </c>
      <c r="B39" s="96">
        <f aca="true" t="shared" si="5" ref="B39:B45">SUM(C39,F39)</f>
        <v>-21172.159999999996</v>
      </c>
      <c r="C39" s="96">
        <f aca="true" t="shared" si="6" ref="C39:C45">SUM(D39:E39)</f>
        <v>-29525.379999999997</v>
      </c>
      <c r="D39" s="96">
        <f>SUM(D41,D43,D46:D47)</f>
        <v>-29733.78</v>
      </c>
      <c r="E39" s="96">
        <f>SUM(E41,E43,E46:E47)</f>
        <v>208.4</v>
      </c>
      <c r="F39" s="96">
        <f t="shared" si="4"/>
        <v>8353.22</v>
      </c>
      <c r="G39" s="96">
        <f>SUM(G41,G43,G46:G47)</f>
        <v>5495.8</v>
      </c>
      <c r="H39" s="96">
        <f>SUM(H41,H43,H46:H47)</f>
        <v>413.90000000000003</v>
      </c>
      <c r="I39" s="96">
        <f>SUM(I41,I43,I46:I47)</f>
        <v>2443.52</v>
      </c>
    </row>
    <row r="40" spans="1:9" ht="25.5" customHeight="1">
      <c r="A40" s="97" t="s">
        <v>163</v>
      </c>
      <c r="B40" s="96">
        <f t="shared" si="5"/>
        <v>0</v>
      </c>
      <c r="C40" s="96">
        <f t="shared" si="6"/>
        <v>-6256</v>
      </c>
      <c r="D40" s="96">
        <f>SUM(D42)</f>
        <v>-6256</v>
      </c>
      <c r="E40" s="96"/>
      <c r="F40" s="96">
        <f t="shared" si="4"/>
        <v>6256</v>
      </c>
      <c r="G40" s="96">
        <f>SUM(G42)</f>
        <v>4462</v>
      </c>
      <c r="H40" s="96">
        <f>SUM(H42)</f>
        <v>359</v>
      </c>
      <c r="I40" s="96">
        <f>SUM(I42)</f>
        <v>1435</v>
      </c>
    </row>
    <row r="41" spans="1:9" s="100" customFormat="1" ht="33" customHeight="1">
      <c r="A41" s="97" t="s">
        <v>164</v>
      </c>
      <c r="B41" s="96">
        <f t="shared" si="5"/>
        <v>-24542</v>
      </c>
      <c r="C41" s="96">
        <f t="shared" si="6"/>
        <v>-30798</v>
      </c>
      <c r="D41" s="96">
        <v>-30798</v>
      </c>
      <c r="E41" s="96"/>
      <c r="F41" s="96">
        <f t="shared" si="4"/>
        <v>6256</v>
      </c>
      <c r="G41" s="96">
        <v>4462</v>
      </c>
      <c r="H41" s="96">
        <v>359</v>
      </c>
      <c r="I41" s="96">
        <v>1435</v>
      </c>
    </row>
    <row r="42" spans="1:9" s="100" customFormat="1" ht="25.5" customHeight="1">
      <c r="A42" s="97" t="s">
        <v>165</v>
      </c>
      <c r="B42" s="96">
        <f t="shared" si="5"/>
        <v>0</v>
      </c>
      <c r="C42" s="96">
        <f t="shared" si="6"/>
        <v>-6256</v>
      </c>
      <c r="D42" s="96">
        <f>-SUM(E42:F42)</f>
        <v>-6256</v>
      </c>
      <c r="E42" s="96"/>
      <c r="F42" s="96">
        <f t="shared" si="4"/>
        <v>6256</v>
      </c>
      <c r="G42" s="96">
        <v>4462</v>
      </c>
      <c r="H42" s="96">
        <v>359</v>
      </c>
      <c r="I42" s="96">
        <v>1435</v>
      </c>
    </row>
    <row r="43" spans="1:9" ht="25.5" customHeight="1">
      <c r="A43" s="97" t="s">
        <v>166</v>
      </c>
      <c r="B43" s="96">
        <f t="shared" si="5"/>
        <v>3306</v>
      </c>
      <c r="C43" s="96">
        <f t="shared" si="6"/>
        <v>1219</v>
      </c>
      <c r="D43" s="96">
        <f>SUM(D44:D45)</f>
        <v>1012</v>
      </c>
      <c r="E43" s="96">
        <f>SUM(E44:E45)</f>
        <v>207</v>
      </c>
      <c r="F43" s="96">
        <f t="shared" si="4"/>
        <v>2087</v>
      </c>
      <c r="G43" s="96">
        <f>SUM(G44:G45)</f>
        <v>1031</v>
      </c>
      <c r="H43" s="96">
        <f>SUM(H44:H45)</f>
        <v>50</v>
      </c>
      <c r="I43" s="96">
        <f>SUM(I44:I45)</f>
        <v>1006</v>
      </c>
    </row>
    <row r="44" spans="1:9" s="100" customFormat="1" ht="27.75" customHeight="1">
      <c r="A44" s="97" t="s">
        <v>167</v>
      </c>
      <c r="B44" s="96">
        <f t="shared" si="5"/>
        <v>3162</v>
      </c>
      <c r="C44" s="96">
        <f t="shared" si="6"/>
        <v>1219</v>
      </c>
      <c r="D44" s="96">
        <v>1012</v>
      </c>
      <c r="E44" s="96">
        <v>207</v>
      </c>
      <c r="F44" s="96">
        <f t="shared" si="4"/>
        <v>1943</v>
      </c>
      <c r="G44" s="96">
        <v>1031</v>
      </c>
      <c r="H44" s="96"/>
      <c r="I44" s="96">
        <v>912</v>
      </c>
    </row>
    <row r="45" spans="1:9" ht="45.75" customHeight="1">
      <c r="A45" s="97" t="s">
        <v>168</v>
      </c>
      <c r="B45" s="96">
        <f t="shared" si="5"/>
        <v>144</v>
      </c>
      <c r="C45" s="96">
        <f t="shared" si="6"/>
        <v>0</v>
      </c>
      <c r="D45" s="96"/>
      <c r="E45" s="96"/>
      <c r="F45" s="96">
        <f t="shared" si="4"/>
        <v>144</v>
      </c>
      <c r="G45" s="96"/>
      <c r="H45" s="96">
        <v>50</v>
      </c>
      <c r="I45" s="96">
        <v>94</v>
      </c>
    </row>
    <row r="46" spans="1:9" ht="39" customHeight="1">
      <c r="A46" s="97" t="s">
        <v>169</v>
      </c>
      <c r="B46" s="96">
        <f>SUM(C46,F46)</f>
        <v>27.36</v>
      </c>
      <c r="C46" s="96">
        <f>SUM(D46:E46)</f>
        <v>22.98</v>
      </c>
      <c r="D46" s="96">
        <v>22.38</v>
      </c>
      <c r="E46" s="96">
        <v>0.6</v>
      </c>
      <c r="F46" s="96">
        <f t="shared" si="4"/>
        <v>4.38</v>
      </c>
      <c r="G46" s="96">
        <v>1.2</v>
      </c>
      <c r="H46" s="96">
        <v>2.1</v>
      </c>
      <c r="I46" s="96">
        <v>1.08</v>
      </c>
    </row>
    <row r="47" spans="1:9" ht="39" customHeight="1">
      <c r="A47" s="97" t="s">
        <v>170</v>
      </c>
      <c r="B47" s="96">
        <f>SUM(C47,F47)</f>
        <v>36.480000000000004</v>
      </c>
      <c r="C47" s="96">
        <f>SUM(D47:E47)</f>
        <v>30.64</v>
      </c>
      <c r="D47" s="96">
        <v>29.84</v>
      </c>
      <c r="E47" s="96">
        <v>0.8</v>
      </c>
      <c r="F47" s="96">
        <f t="shared" si="4"/>
        <v>5.84</v>
      </c>
      <c r="G47" s="96">
        <v>1.6</v>
      </c>
      <c r="H47" s="96">
        <v>2.8</v>
      </c>
      <c r="I47" s="96">
        <v>1.44</v>
      </c>
    </row>
    <row r="48" spans="1:9" ht="25.5" customHeight="1">
      <c r="A48" s="104" t="s">
        <v>171</v>
      </c>
      <c r="B48" s="96">
        <f aca="true" t="shared" si="7" ref="B48:B80">SUM(C48,F48)</f>
        <v>197302</v>
      </c>
      <c r="C48" s="96">
        <f aca="true" t="shared" si="8" ref="C48:C80">SUM(D48:E48)</f>
        <v>47645</v>
      </c>
      <c r="D48" s="96">
        <f>D49+D52</f>
        <v>38141</v>
      </c>
      <c r="E48" s="96">
        <f>E49+E52</f>
        <v>9504</v>
      </c>
      <c r="F48" s="96">
        <f t="shared" si="4"/>
        <v>149657</v>
      </c>
      <c r="G48" s="96">
        <f>G49+G52</f>
        <v>34073</v>
      </c>
      <c r="H48" s="96">
        <f>H49+H52</f>
        <v>42585</v>
      </c>
      <c r="I48" s="96">
        <f>I49+I52</f>
        <v>72999</v>
      </c>
    </row>
    <row r="49" spans="1:9" ht="25.5" customHeight="1">
      <c r="A49" s="97" t="s">
        <v>172</v>
      </c>
      <c r="B49" s="96">
        <f t="shared" si="7"/>
        <v>172819</v>
      </c>
      <c r="C49" s="96">
        <f t="shared" si="8"/>
        <v>73704</v>
      </c>
      <c r="D49" s="96">
        <f>SUM(D50:D51)</f>
        <v>64631</v>
      </c>
      <c r="E49" s="96">
        <f>SUM(E50:E51)</f>
        <v>9073</v>
      </c>
      <c r="F49" s="96">
        <f t="shared" si="4"/>
        <v>99115</v>
      </c>
      <c r="G49" s="96">
        <f>SUM(G50:G51)</f>
        <v>24077</v>
      </c>
      <c r="H49" s="96">
        <f>SUM(H50:H51)</f>
        <v>30076</v>
      </c>
      <c r="I49" s="96">
        <f>SUM(I50:I51)</f>
        <v>44962</v>
      </c>
    </row>
    <row r="50" spans="1:9" s="100" customFormat="1" ht="25.5" customHeight="1">
      <c r="A50" s="110" t="s">
        <v>173</v>
      </c>
      <c r="B50" s="96">
        <f t="shared" si="7"/>
        <v>31226</v>
      </c>
      <c r="C50" s="96">
        <f t="shared" si="8"/>
        <v>691</v>
      </c>
      <c r="D50" s="96">
        <v>-8382</v>
      </c>
      <c r="E50" s="96">
        <v>9073</v>
      </c>
      <c r="F50" s="96">
        <f t="shared" si="4"/>
        <v>30535</v>
      </c>
      <c r="G50" s="96">
        <v>4455</v>
      </c>
      <c r="H50" s="96">
        <f>14267+20</f>
        <v>14287</v>
      </c>
      <c r="I50" s="96">
        <f>11735+58</f>
        <v>11793</v>
      </c>
    </row>
    <row r="51" spans="1:9" s="100" customFormat="1" ht="25.5" customHeight="1">
      <c r="A51" s="111" t="s">
        <v>174</v>
      </c>
      <c r="B51" s="96">
        <f t="shared" si="7"/>
        <v>141593</v>
      </c>
      <c r="C51" s="96">
        <f t="shared" si="8"/>
        <v>73013</v>
      </c>
      <c r="D51" s="96">
        <v>73013</v>
      </c>
      <c r="E51" s="96"/>
      <c r="F51" s="96">
        <f t="shared" si="4"/>
        <v>68580</v>
      </c>
      <c r="G51" s="96">
        <v>19622</v>
      </c>
      <c r="H51" s="96">
        <v>15789</v>
      </c>
      <c r="I51" s="96">
        <v>33169</v>
      </c>
    </row>
    <row r="52" spans="1:9" ht="25.5" customHeight="1">
      <c r="A52" s="97" t="s">
        <v>175</v>
      </c>
      <c r="B52" s="96">
        <f t="shared" si="7"/>
        <v>24483</v>
      </c>
      <c r="C52" s="96">
        <f t="shared" si="8"/>
        <v>-26059</v>
      </c>
      <c r="D52" s="96">
        <f>D53+D60</f>
        <v>-26490</v>
      </c>
      <c r="E52" s="96">
        <f>E53+E60</f>
        <v>431</v>
      </c>
      <c r="F52" s="96">
        <f t="shared" si="4"/>
        <v>50542</v>
      </c>
      <c r="G52" s="96">
        <f>G53+G60</f>
        <v>9996</v>
      </c>
      <c r="H52" s="96">
        <f>H53+H60</f>
        <v>12509</v>
      </c>
      <c r="I52" s="96">
        <f>I53+I60</f>
        <v>28037</v>
      </c>
    </row>
    <row r="53" spans="1:9" ht="25.5" customHeight="1">
      <c r="A53" s="97" t="s">
        <v>176</v>
      </c>
      <c r="B53" s="96">
        <f t="shared" si="7"/>
        <v>24509</v>
      </c>
      <c r="C53" s="96">
        <f t="shared" si="8"/>
        <v>23279</v>
      </c>
      <c r="D53" s="96">
        <f>SUM(D54:D59)</f>
        <v>23012</v>
      </c>
      <c r="E53" s="96">
        <f>SUM(E54:E59)</f>
        <v>267</v>
      </c>
      <c r="F53" s="96">
        <f t="shared" si="4"/>
        <v>1230</v>
      </c>
      <c r="G53" s="96">
        <f>SUM(G54:G59)</f>
        <v>-69</v>
      </c>
      <c r="H53" s="96">
        <f>SUM(H54:H59)</f>
        <v>371</v>
      </c>
      <c r="I53" s="96">
        <f>SUM(I54:I59)</f>
        <v>928</v>
      </c>
    </row>
    <row r="54" spans="1:9" ht="54.75" customHeight="1">
      <c r="A54" s="110" t="s">
        <v>177</v>
      </c>
      <c r="B54" s="96">
        <f t="shared" si="7"/>
        <v>866</v>
      </c>
      <c r="C54" s="96">
        <f t="shared" si="8"/>
        <v>259</v>
      </c>
      <c r="D54" s="96">
        <v>0</v>
      </c>
      <c r="E54" s="96">
        <v>259</v>
      </c>
      <c r="F54" s="96">
        <f t="shared" si="4"/>
        <v>607</v>
      </c>
      <c r="G54" s="96">
        <v>184</v>
      </c>
      <c r="H54" s="96">
        <v>211</v>
      </c>
      <c r="I54" s="96">
        <v>212</v>
      </c>
    </row>
    <row r="55" spans="1:9" ht="25.5" customHeight="1">
      <c r="A55" s="112" t="s">
        <v>178</v>
      </c>
      <c r="B55" s="96">
        <f t="shared" si="7"/>
        <v>1339</v>
      </c>
      <c r="C55" s="96">
        <f t="shared" si="8"/>
        <v>1339</v>
      </c>
      <c r="D55" s="96">
        <v>1339</v>
      </c>
      <c r="E55" s="96"/>
      <c r="F55" s="96">
        <f t="shared" si="4"/>
        <v>0</v>
      </c>
      <c r="G55" s="96"/>
      <c r="H55" s="96"/>
      <c r="I55" s="96"/>
    </row>
    <row r="56" spans="1:9" s="100" customFormat="1" ht="25.5" customHeight="1">
      <c r="A56" s="111" t="s">
        <v>179</v>
      </c>
      <c r="B56" s="96">
        <f t="shared" si="7"/>
        <v>14380</v>
      </c>
      <c r="C56" s="96">
        <f t="shared" si="8"/>
        <v>15054</v>
      </c>
      <c r="D56" s="96">
        <v>15054</v>
      </c>
      <c r="E56" s="96"/>
      <c r="F56" s="96">
        <f t="shared" si="4"/>
        <v>-674</v>
      </c>
      <c r="G56" s="96">
        <v>-674</v>
      </c>
      <c r="H56" s="96"/>
      <c r="I56" s="96"/>
    </row>
    <row r="57" spans="1:9" ht="30" customHeight="1">
      <c r="A57" s="111" t="s">
        <v>180</v>
      </c>
      <c r="B57" s="96">
        <f t="shared" si="7"/>
        <v>2220</v>
      </c>
      <c r="C57" s="96">
        <f t="shared" si="8"/>
        <v>2039</v>
      </c>
      <c r="D57" s="96">
        <v>2031</v>
      </c>
      <c r="E57" s="96">
        <v>8</v>
      </c>
      <c r="F57" s="96">
        <f t="shared" si="4"/>
        <v>181</v>
      </c>
      <c r="G57" s="96"/>
      <c r="H57" s="96"/>
      <c r="I57" s="102">
        <v>181</v>
      </c>
    </row>
    <row r="58" spans="1:9" ht="27.75" customHeight="1">
      <c r="A58" s="111" t="s">
        <v>181</v>
      </c>
      <c r="B58" s="96">
        <f t="shared" si="7"/>
        <v>988</v>
      </c>
      <c r="C58" s="96">
        <f t="shared" si="8"/>
        <v>575</v>
      </c>
      <c r="D58" s="96">
        <v>575</v>
      </c>
      <c r="E58" s="96"/>
      <c r="F58" s="96">
        <f t="shared" si="4"/>
        <v>413</v>
      </c>
      <c r="G58" s="96">
        <v>42</v>
      </c>
      <c r="H58" s="96"/>
      <c r="I58" s="102">
        <v>371</v>
      </c>
    </row>
    <row r="59" spans="1:9" ht="31.5" customHeight="1">
      <c r="A59" s="110" t="s">
        <v>182</v>
      </c>
      <c r="B59" s="96">
        <f t="shared" si="7"/>
        <v>4716</v>
      </c>
      <c r="C59" s="96">
        <f t="shared" si="8"/>
        <v>4013</v>
      </c>
      <c r="D59" s="96">
        <v>4013</v>
      </c>
      <c r="E59" s="96"/>
      <c r="F59" s="96">
        <f t="shared" si="4"/>
        <v>703</v>
      </c>
      <c r="G59" s="96">
        <v>379</v>
      </c>
      <c r="H59" s="96">
        <v>160</v>
      </c>
      <c r="I59" s="96">
        <v>164</v>
      </c>
    </row>
    <row r="60" spans="1:9" ht="25.5" customHeight="1">
      <c r="A60" s="97" t="s">
        <v>183</v>
      </c>
      <c r="B60" s="96">
        <f t="shared" si="7"/>
        <v>-26</v>
      </c>
      <c r="C60" s="96">
        <f t="shared" si="8"/>
        <v>-49338</v>
      </c>
      <c r="D60" s="96">
        <f>SUM(D61:D72)</f>
        <v>-49502</v>
      </c>
      <c r="E60" s="96">
        <f>SUM(E61:E72)</f>
        <v>164</v>
      </c>
      <c r="F60" s="96">
        <f t="shared" si="4"/>
        <v>49312</v>
      </c>
      <c r="G60" s="96">
        <f>SUM(G61:G72)</f>
        <v>10065</v>
      </c>
      <c r="H60" s="96">
        <f>SUM(H61:H72)</f>
        <v>12138</v>
      </c>
      <c r="I60" s="96">
        <f>SUM(I61:I72)</f>
        <v>27109</v>
      </c>
    </row>
    <row r="61" spans="1:9" ht="25.5" customHeight="1">
      <c r="A61" s="113" t="s">
        <v>184</v>
      </c>
      <c r="B61" s="96">
        <f t="shared" si="7"/>
        <v>0</v>
      </c>
      <c r="C61" s="96">
        <f t="shared" si="8"/>
        <v>-9345</v>
      </c>
      <c r="D61" s="96">
        <f aca="true" t="shared" si="9" ref="D61:D72">-SUM(E61:F61)</f>
        <v>-9345</v>
      </c>
      <c r="E61" s="96"/>
      <c r="F61" s="96">
        <f t="shared" si="4"/>
        <v>9345</v>
      </c>
      <c r="G61" s="96"/>
      <c r="H61" s="96">
        <v>1939</v>
      </c>
      <c r="I61" s="96">
        <v>7406</v>
      </c>
    </row>
    <row r="62" spans="1:9" s="100" customFormat="1" ht="25.5" customHeight="1">
      <c r="A62" s="114" t="s">
        <v>185</v>
      </c>
      <c r="B62" s="96">
        <f t="shared" si="7"/>
        <v>0</v>
      </c>
      <c r="C62" s="96">
        <f t="shared" si="8"/>
        <v>-38296</v>
      </c>
      <c r="D62" s="96">
        <f t="shared" si="9"/>
        <v>-38296</v>
      </c>
      <c r="E62" s="96"/>
      <c r="F62" s="96">
        <f t="shared" si="4"/>
        <v>38296</v>
      </c>
      <c r="G62" s="96">
        <v>10036</v>
      </c>
      <c r="H62" s="96">
        <v>9560</v>
      </c>
      <c r="I62" s="96">
        <v>18700</v>
      </c>
    </row>
    <row r="63" spans="1:9" s="100" customFormat="1" ht="33" customHeight="1">
      <c r="A63" s="114" t="s">
        <v>186</v>
      </c>
      <c r="B63" s="96">
        <f t="shared" si="7"/>
        <v>0</v>
      </c>
      <c r="C63" s="96">
        <f t="shared" si="8"/>
        <v>-118</v>
      </c>
      <c r="D63" s="96">
        <f t="shared" si="9"/>
        <v>-119</v>
      </c>
      <c r="E63" s="96">
        <v>1</v>
      </c>
      <c r="F63" s="96">
        <f t="shared" si="4"/>
        <v>118</v>
      </c>
      <c r="G63" s="96">
        <v>4</v>
      </c>
      <c r="H63" s="96">
        <v>37</v>
      </c>
      <c r="I63" s="96">
        <v>77</v>
      </c>
    </row>
    <row r="64" spans="1:9" s="100" customFormat="1" ht="30" customHeight="1">
      <c r="A64" s="114" t="s">
        <v>187</v>
      </c>
      <c r="B64" s="96">
        <f t="shared" si="7"/>
        <v>0</v>
      </c>
      <c r="C64" s="96">
        <f t="shared" si="8"/>
        <v>-222</v>
      </c>
      <c r="D64" s="96">
        <f t="shared" si="9"/>
        <v>-222</v>
      </c>
      <c r="E64" s="96"/>
      <c r="F64" s="96">
        <f t="shared" si="4"/>
        <v>222</v>
      </c>
      <c r="G64" s="96"/>
      <c r="H64" s="96">
        <v>138</v>
      </c>
      <c r="I64" s="96">
        <v>84</v>
      </c>
    </row>
    <row r="65" spans="1:9" s="100" customFormat="1" ht="32.25" customHeight="1">
      <c r="A65" s="103" t="s">
        <v>188</v>
      </c>
      <c r="B65" s="96">
        <f t="shared" si="7"/>
        <v>0</v>
      </c>
      <c r="C65" s="96">
        <f t="shared" si="8"/>
        <v>0</v>
      </c>
      <c r="D65" s="96">
        <f t="shared" si="9"/>
        <v>0</v>
      </c>
      <c r="E65" s="96"/>
      <c r="F65" s="96">
        <f t="shared" si="4"/>
        <v>0</v>
      </c>
      <c r="G65" s="96"/>
      <c r="H65" s="96"/>
      <c r="I65" s="96"/>
    </row>
    <row r="66" spans="1:9" s="100" customFormat="1" ht="38.25" customHeight="1">
      <c r="A66" s="103" t="s">
        <v>189</v>
      </c>
      <c r="B66" s="96">
        <f>SUM(C66,F66)</f>
        <v>0</v>
      </c>
      <c r="C66" s="96">
        <f t="shared" si="8"/>
        <v>0</v>
      </c>
      <c r="D66" s="96">
        <f>-SUM(E66:F66)</f>
        <v>0</v>
      </c>
      <c r="E66" s="96"/>
      <c r="F66" s="96">
        <f t="shared" si="4"/>
        <v>0</v>
      </c>
      <c r="G66" s="96"/>
      <c r="H66" s="96">
        <v>36</v>
      </c>
      <c r="I66" s="96">
        <v>-36</v>
      </c>
    </row>
    <row r="67" spans="1:9" s="100" customFormat="1" ht="38.25" customHeight="1">
      <c r="A67" s="103" t="s">
        <v>190</v>
      </c>
      <c r="B67" s="96">
        <f>SUM(C67,F67)</f>
        <v>0</v>
      </c>
      <c r="C67" s="96">
        <f t="shared" si="8"/>
        <v>0</v>
      </c>
      <c r="D67" s="96">
        <f>-SUM(E67:F67)</f>
        <v>0</v>
      </c>
      <c r="E67" s="96"/>
      <c r="F67" s="96">
        <f t="shared" si="4"/>
        <v>0</v>
      </c>
      <c r="G67" s="96">
        <v>-6</v>
      </c>
      <c r="H67" s="96">
        <v>6</v>
      </c>
      <c r="I67" s="96"/>
    </row>
    <row r="68" spans="1:9" s="100" customFormat="1" ht="38.25" customHeight="1">
      <c r="A68" s="103" t="s">
        <v>191</v>
      </c>
      <c r="B68" s="96">
        <f>SUM(C68,F68)</f>
        <v>-26</v>
      </c>
      <c r="C68" s="96">
        <f t="shared" si="8"/>
        <v>-26</v>
      </c>
      <c r="D68" s="96">
        <v>-26</v>
      </c>
      <c r="E68" s="96"/>
      <c r="F68" s="96">
        <f t="shared" si="4"/>
        <v>0</v>
      </c>
      <c r="G68" s="96"/>
      <c r="H68" s="96"/>
      <c r="I68" s="96"/>
    </row>
    <row r="69" spans="1:9" s="100" customFormat="1" ht="38.25" customHeight="1">
      <c r="A69" s="97" t="s">
        <v>192</v>
      </c>
      <c r="B69" s="96">
        <f>SUM(C69,F69)</f>
        <v>0</v>
      </c>
      <c r="C69" s="96">
        <f t="shared" si="8"/>
        <v>-513</v>
      </c>
      <c r="D69" s="96">
        <f>-SUM(E69:F69)</f>
        <v>-513</v>
      </c>
      <c r="E69" s="96"/>
      <c r="F69" s="96">
        <f aca="true" t="shared" si="10" ref="F69:F80">SUM(G69:I69)</f>
        <v>513</v>
      </c>
      <c r="G69" s="96"/>
      <c r="H69" s="96">
        <v>342</v>
      </c>
      <c r="I69" s="96">
        <v>171</v>
      </c>
    </row>
    <row r="70" spans="1:9" s="100" customFormat="1" ht="38.25" customHeight="1">
      <c r="A70" s="103" t="s">
        <v>193</v>
      </c>
      <c r="B70" s="96">
        <f>SUM(C70,F70)</f>
        <v>0</v>
      </c>
      <c r="C70" s="96">
        <f t="shared" si="8"/>
        <v>-304</v>
      </c>
      <c r="D70" s="96">
        <f>-SUM(E70:F70)</f>
        <v>-304</v>
      </c>
      <c r="E70" s="96"/>
      <c r="F70" s="96">
        <f t="shared" si="10"/>
        <v>304</v>
      </c>
      <c r="G70" s="96"/>
      <c r="H70" s="96">
        <v>80</v>
      </c>
      <c r="I70" s="96">
        <v>224</v>
      </c>
    </row>
    <row r="71" spans="1:9" s="100" customFormat="1" ht="38.25" customHeight="1">
      <c r="A71" s="103" t="s">
        <v>194</v>
      </c>
      <c r="B71" s="96">
        <v>0</v>
      </c>
      <c r="C71" s="96">
        <f t="shared" si="8"/>
        <v>-31</v>
      </c>
      <c r="D71" s="96">
        <f>-SUM(E71:F71)</f>
        <v>-194</v>
      </c>
      <c r="E71" s="96">
        <v>163</v>
      </c>
      <c r="F71" s="96">
        <f t="shared" si="10"/>
        <v>31</v>
      </c>
      <c r="G71" s="96">
        <v>31</v>
      </c>
      <c r="H71" s="96"/>
      <c r="I71" s="96"/>
    </row>
    <row r="72" spans="1:9" ht="32.25" customHeight="1">
      <c r="A72" s="97" t="s">
        <v>195</v>
      </c>
      <c r="B72" s="96">
        <f t="shared" si="7"/>
        <v>0</v>
      </c>
      <c r="C72" s="96">
        <f t="shared" si="8"/>
        <v>-483</v>
      </c>
      <c r="D72" s="96">
        <f t="shared" si="9"/>
        <v>-483</v>
      </c>
      <c r="E72" s="96"/>
      <c r="F72" s="96">
        <f t="shared" si="10"/>
        <v>483</v>
      </c>
      <c r="G72" s="96"/>
      <c r="H72" s="96"/>
      <c r="I72" s="96">
        <v>483</v>
      </c>
    </row>
    <row r="73" spans="1:9" ht="25.5" customHeight="1">
      <c r="A73" s="115" t="s">
        <v>196</v>
      </c>
      <c r="B73" s="96">
        <f t="shared" si="7"/>
        <v>0</v>
      </c>
      <c r="C73" s="96">
        <f t="shared" si="8"/>
        <v>0</v>
      </c>
      <c r="D73" s="96"/>
      <c r="E73" s="96"/>
      <c r="F73" s="96">
        <f t="shared" si="10"/>
        <v>0</v>
      </c>
      <c r="G73" s="96"/>
      <c r="H73" s="96"/>
      <c r="I73" s="96"/>
    </row>
    <row r="74" spans="1:9" ht="25.5" customHeight="1">
      <c r="A74" s="104" t="s">
        <v>197</v>
      </c>
      <c r="B74" s="96">
        <f t="shared" si="7"/>
        <v>14165</v>
      </c>
      <c r="C74" s="96">
        <f t="shared" si="8"/>
        <v>-234555</v>
      </c>
      <c r="D74" s="96">
        <v>-236013</v>
      </c>
      <c r="E74" s="96">
        <v>1458</v>
      </c>
      <c r="F74" s="96">
        <f t="shared" si="10"/>
        <v>248720</v>
      </c>
      <c r="G74" s="96">
        <v>5067</v>
      </c>
      <c r="H74" s="96">
        <v>142946</v>
      </c>
      <c r="I74" s="96">
        <v>100707</v>
      </c>
    </row>
    <row r="75" spans="1:9" ht="25.5" customHeight="1">
      <c r="A75" s="94" t="s">
        <v>161</v>
      </c>
      <c r="B75" s="96">
        <f t="shared" si="7"/>
        <v>0</v>
      </c>
      <c r="C75" s="96">
        <f t="shared" si="8"/>
        <v>-243541</v>
      </c>
      <c r="D75" s="96">
        <f>-SUM(E75:F75)</f>
        <v>-244044</v>
      </c>
      <c r="E75" s="96">
        <v>503</v>
      </c>
      <c r="F75" s="96">
        <f t="shared" si="10"/>
        <v>243541</v>
      </c>
      <c r="G75" s="109">
        <v>1337</v>
      </c>
      <c r="H75" s="109">
        <v>142307</v>
      </c>
      <c r="I75" s="109">
        <v>99897</v>
      </c>
    </row>
    <row r="76" spans="1:9" ht="25.5" customHeight="1">
      <c r="A76" s="104" t="s">
        <v>198</v>
      </c>
      <c r="B76" s="96">
        <f t="shared" si="7"/>
        <v>3747</v>
      </c>
      <c r="C76" s="96">
        <f t="shared" si="8"/>
        <v>3348</v>
      </c>
      <c r="D76" s="96">
        <f>SUM(D77:D80)</f>
        <v>2605</v>
      </c>
      <c r="E76" s="96">
        <f>SUM(E77:E80)</f>
        <v>743</v>
      </c>
      <c r="F76" s="96">
        <f t="shared" si="10"/>
        <v>399</v>
      </c>
      <c r="G76" s="96">
        <f>SUM(G77:G80)</f>
        <v>329</v>
      </c>
      <c r="H76" s="96">
        <f>SUM(H77:H80)</f>
        <v>34</v>
      </c>
      <c r="I76" s="96">
        <f>SUM(I77:I80)</f>
        <v>36</v>
      </c>
    </row>
    <row r="77" spans="1:9" ht="31.5" customHeight="1">
      <c r="A77" s="97" t="s">
        <v>199</v>
      </c>
      <c r="B77" s="96">
        <f t="shared" si="7"/>
        <v>0</v>
      </c>
      <c r="C77" s="96">
        <f t="shared" si="8"/>
        <v>-117</v>
      </c>
      <c r="D77" s="96">
        <f>-SUM(E77:F77)</f>
        <v>-132</v>
      </c>
      <c r="E77" s="96">
        <v>15</v>
      </c>
      <c r="F77" s="96">
        <f t="shared" si="10"/>
        <v>117</v>
      </c>
      <c r="G77" s="96">
        <v>47</v>
      </c>
      <c r="H77" s="96">
        <v>34</v>
      </c>
      <c r="I77" s="96">
        <v>36</v>
      </c>
    </row>
    <row r="78" spans="1:9" ht="31.5" customHeight="1">
      <c r="A78" s="97" t="s">
        <v>200</v>
      </c>
      <c r="B78" s="96">
        <f>SUM(C78,F78)</f>
        <v>0</v>
      </c>
      <c r="C78" s="96">
        <f>SUM(D78:E78)</f>
        <v>0</v>
      </c>
      <c r="D78" s="96">
        <f>-SUM(E78:F78)</f>
        <v>-280</v>
      </c>
      <c r="E78" s="96">
        <v>280</v>
      </c>
      <c r="F78" s="96">
        <f t="shared" si="10"/>
        <v>0</v>
      </c>
      <c r="G78" s="96"/>
      <c r="H78" s="96"/>
      <c r="I78" s="96"/>
    </row>
    <row r="79" spans="1:9" ht="31.5" customHeight="1">
      <c r="A79" s="97" t="s">
        <v>201</v>
      </c>
      <c r="B79" s="96">
        <f>SUM(C79,F79)</f>
        <v>3040</v>
      </c>
      <c r="C79" s="96">
        <f>SUM(D79:E79)</f>
        <v>2832</v>
      </c>
      <c r="D79" s="96">
        <v>2444</v>
      </c>
      <c r="E79" s="96">
        <v>388</v>
      </c>
      <c r="F79" s="96">
        <f t="shared" si="10"/>
        <v>208</v>
      </c>
      <c r="G79" s="96">
        <v>208</v>
      </c>
      <c r="I79" s="96"/>
    </row>
    <row r="80" spans="1:9" ht="30" customHeight="1">
      <c r="A80" s="116" t="s">
        <v>202</v>
      </c>
      <c r="B80" s="108">
        <f t="shared" si="7"/>
        <v>707</v>
      </c>
      <c r="C80" s="108">
        <f t="shared" si="8"/>
        <v>633</v>
      </c>
      <c r="D80" s="108">
        <v>573</v>
      </c>
      <c r="E80" s="108">
        <v>60</v>
      </c>
      <c r="F80" s="108">
        <f t="shared" si="10"/>
        <v>74</v>
      </c>
      <c r="G80" s="108">
        <v>74</v>
      </c>
      <c r="H80" s="108"/>
      <c r="I80" s="108"/>
    </row>
    <row r="81" spans="1:9" ht="12.75">
      <c r="A81" s="117"/>
      <c r="B81" s="100"/>
      <c r="C81" s="100"/>
      <c r="D81" s="100"/>
      <c r="E81" s="100"/>
      <c r="F81" s="100"/>
      <c r="G81" s="100"/>
      <c r="H81" s="100"/>
      <c r="I81" s="100"/>
    </row>
    <row r="82" spans="1:11" ht="12.75">
      <c r="A82" s="117"/>
      <c r="B82" s="100"/>
      <c r="C82" s="100"/>
      <c r="D82" s="118" t="e">
        <f>D7+D8+#REF!-D50-D61</f>
        <v>#REF!</v>
      </c>
      <c r="E82" s="118" t="e">
        <f>E7+E8+#REF!-E50-E61</f>
        <v>#REF!</v>
      </c>
      <c r="F82" s="100"/>
      <c r="G82" s="118" t="e">
        <f>G7+G8+#REF!-G50-G61</f>
        <v>#REF!</v>
      </c>
      <c r="H82" s="118" t="e">
        <f>H7+H8+#REF!-H50-H61</f>
        <v>#REF!</v>
      </c>
      <c r="I82" s="118" t="e">
        <f>I7+I8+#REF!-I50-I61</f>
        <v>#REF!</v>
      </c>
      <c r="J82" s="119"/>
      <c r="K82" s="119"/>
    </row>
    <row r="83" spans="1:11" ht="12.75">
      <c r="A83" s="117"/>
      <c r="B83" s="100"/>
      <c r="C83" s="100"/>
      <c r="D83" s="100"/>
      <c r="E83" s="100"/>
      <c r="F83" s="100"/>
      <c r="G83" s="120"/>
      <c r="H83" s="120"/>
      <c r="I83" s="120"/>
      <c r="J83" s="119"/>
      <c r="K83" s="119"/>
    </row>
    <row r="84" spans="1:11" ht="12.75">
      <c r="A84" s="117"/>
      <c r="B84" s="100"/>
      <c r="C84" s="100"/>
      <c r="D84" s="100"/>
      <c r="E84" s="100"/>
      <c r="F84" s="100"/>
      <c r="G84" s="120"/>
      <c r="H84" s="120"/>
      <c r="I84" s="120"/>
      <c r="J84" s="119"/>
      <c r="K84" s="119"/>
    </row>
    <row r="85" spans="1:11" ht="12.75">
      <c r="A85" s="117"/>
      <c r="B85" s="100"/>
      <c r="C85" s="100"/>
      <c r="D85" s="100"/>
      <c r="E85" s="100"/>
      <c r="F85" s="100"/>
      <c r="G85" s="120"/>
      <c r="H85" s="120"/>
      <c r="I85" s="120"/>
      <c r="J85" s="119"/>
      <c r="K85" s="119"/>
    </row>
    <row r="86" spans="1:11" ht="12.75">
      <c r="A86" s="117"/>
      <c r="B86" s="100"/>
      <c r="C86" s="100"/>
      <c r="D86" s="100"/>
      <c r="E86" s="100"/>
      <c r="F86" s="100"/>
      <c r="G86" s="120"/>
      <c r="H86" s="120"/>
      <c r="I86" s="120"/>
      <c r="J86" s="119"/>
      <c r="K86" s="119"/>
    </row>
    <row r="87" spans="1:11" ht="12.75">
      <c r="A87" s="117"/>
      <c r="B87" s="100"/>
      <c r="C87" s="100"/>
      <c r="D87" s="100"/>
      <c r="E87" s="100"/>
      <c r="F87" s="100"/>
      <c r="G87" s="120"/>
      <c r="H87" s="120"/>
      <c r="I87" s="120"/>
      <c r="J87" s="119"/>
      <c r="K87" s="119"/>
    </row>
    <row r="88" spans="1:9" ht="12.75">
      <c r="A88" s="117"/>
      <c r="B88" s="100"/>
      <c r="C88" s="100"/>
      <c r="D88" s="100"/>
      <c r="E88" s="100"/>
      <c r="F88" s="100"/>
      <c r="G88" s="100"/>
      <c r="H88" s="100"/>
      <c r="I88" s="100"/>
    </row>
    <row r="89" spans="1:9" ht="12.75">
      <c r="A89" s="117"/>
      <c r="B89" s="100"/>
      <c r="C89" s="100"/>
      <c r="D89" s="100"/>
      <c r="E89" s="100"/>
      <c r="F89" s="100"/>
      <c r="G89" s="100"/>
      <c r="H89" s="100"/>
      <c r="I89" s="100"/>
    </row>
    <row r="90" spans="2:9" ht="12.75">
      <c r="B90" s="100"/>
      <c r="C90" s="100"/>
      <c r="D90" s="100"/>
      <c r="E90" s="100"/>
      <c r="F90" s="100"/>
      <c r="G90" s="100"/>
      <c r="H90" s="100"/>
      <c r="I90" s="100"/>
    </row>
    <row r="91" spans="2:9" ht="12.75">
      <c r="B91" s="100"/>
      <c r="C91" s="100"/>
      <c r="D91" s="100"/>
      <c r="E91" s="100"/>
      <c r="F91" s="100"/>
      <c r="G91" s="100"/>
      <c r="H91" s="100"/>
      <c r="I91" s="100"/>
    </row>
    <row r="92" spans="2:9" ht="12.75">
      <c r="B92" s="100"/>
      <c r="C92" s="100"/>
      <c r="D92" s="100"/>
      <c r="E92" s="100"/>
      <c r="F92" s="100"/>
      <c r="G92" s="100"/>
      <c r="H92" s="100"/>
      <c r="I92" s="100"/>
    </row>
    <row r="93" spans="2:9" ht="12.75">
      <c r="B93" s="100"/>
      <c r="C93" s="100"/>
      <c r="D93" s="100"/>
      <c r="E93" s="100"/>
      <c r="F93" s="100"/>
      <c r="G93" s="100"/>
      <c r="H93" s="100"/>
      <c r="I93" s="100"/>
    </row>
    <row r="94" spans="2:9" ht="12.75">
      <c r="B94" s="100"/>
      <c r="C94" s="100"/>
      <c r="D94" s="100"/>
      <c r="E94" s="100"/>
      <c r="F94" s="100"/>
      <c r="G94" s="100"/>
      <c r="H94" s="100"/>
      <c r="I94" s="100"/>
    </row>
    <row r="95" spans="2:9" ht="12.75">
      <c r="B95" s="100"/>
      <c r="C95" s="100"/>
      <c r="D95" s="100"/>
      <c r="E95" s="100"/>
      <c r="F95" s="100"/>
      <c r="G95" s="100"/>
      <c r="H95" s="100"/>
      <c r="I95" s="100"/>
    </row>
    <row r="96" spans="2:9" ht="12.75">
      <c r="B96" s="100"/>
      <c r="C96" s="100"/>
      <c r="D96" s="100"/>
      <c r="E96" s="100"/>
      <c r="F96" s="100"/>
      <c r="G96" s="100"/>
      <c r="H96" s="100"/>
      <c r="I96" s="100"/>
    </row>
    <row r="97" spans="2:9" ht="12.75">
      <c r="B97" s="100"/>
      <c r="C97" s="100"/>
      <c r="D97" s="100"/>
      <c r="E97" s="100"/>
      <c r="F97" s="100"/>
      <c r="G97" s="100"/>
      <c r="H97" s="100"/>
      <c r="I97" s="100"/>
    </row>
    <row r="98" spans="2:9" ht="12.75">
      <c r="B98" s="100"/>
      <c r="C98" s="100"/>
      <c r="D98" s="100"/>
      <c r="E98" s="100"/>
      <c r="F98" s="100"/>
      <c r="G98" s="100"/>
      <c r="H98" s="100"/>
      <c r="I98" s="100"/>
    </row>
    <row r="99" spans="2:9" ht="12.75">
      <c r="B99" s="100"/>
      <c r="C99" s="100"/>
      <c r="D99" s="100"/>
      <c r="E99" s="100"/>
      <c r="F99" s="100"/>
      <c r="G99" s="100"/>
      <c r="H99" s="100"/>
      <c r="I99" s="100"/>
    </row>
    <row r="100" spans="2:9" ht="12.75">
      <c r="B100" s="100"/>
      <c r="C100" s="100"/>
      <c r="D100" s="100"/>
      <c r="E100" s="100"/>
      <c r="F100" s="100"/>
      <c r="G100" s="100"/>
      <c r="H100" s="100"/>
      <c r="I100" s="100"/>
    </row>
    <row r="101" spans="2:9" ht="12.75">
      <c r="B101" s="100"/>
      <c r="C101" s="100"/>
      <c r="D101" s="100"/>
      <c r="E101" s="100"/>
      <c r="F101" s="100"/>
      <c r="G101" s="100"/>
      <c r="H101" s="100"/>
      <c r="I101" s="100"/>
    </row>
    <row r="102" spans="2:9" ht="12.75">
      <c r="B102" s="100"/>
      <c r="C102" s="100"/>
      <c r="D102" s="100"/>
      <c r="E102" s="100"/>
      <c r="F102" s="100"/>
      <c r="G102" s="100"/>
      <c r="H102" s="100"/>
      <c r="I102" s="100"/>
    </row>
    <row r="103" spans="2:9" ht="12.75">
      <c r="B103" s="100"/>
      <c r="C103" s="100"/>
      <c r="D103" s="100"/>
      <c r="E103" s="100"/>
      <c r="F103" s="100"/>
      <c r="G103" s="100"/>
      <c r="H103" s="100"/>
      <c r="I103" s="100"/>
    </row>
    <row r="104" spans="2:9" ht="12.75">
      <c r="B104" s="100"/>
      <c r="C104" s="100"/>
      <c r="D104" s="100"/>
      <c r="E104" s="100"/>
      <c r="F104" s="100"/>
      <c r="G104" s="100"/>
      <c r="H104" s="100"/>
      <c r="I104" s="100"/>
    </row>
    <row r="105" spans="2:9" ht="12.75">
      <c r="B105" s="100"/>
      <c r="C105" s="100"/>
      <c r="D105" s="100"/>
      <c r="E105" s="100"/>
      <c r="F105" s="100"/>
      <c r="G105" s="100"/>
      <c r="H105" s="100"/>
      <c r="I105" s="100"/>
    </row>
    <row r="106" spans="2:9" ht="12.75">
      <c r="B106" s="100"/>
      <c r="C106" s="100"/>
      <c r="D106" s="100"/>
      <c r="E106" s="100"/>
      <c r="F106" s="100"/>
      <c r="G106" s="100"/>
      <c r="H106" s="100"/>
      <c r="I106" s="100"/>
    </row>
    <row r="107" spans="2:9" ht="12.75">
      <c r="B107" s="100"/>
      <c r="C107" s="100"/>
      <c r="D107" s="100"/>
      <c r="E107" s="100"/>
      <c r="F107" s="100"/>
      <c r="G107" s="100"/>
      <c r="H107" s="100"/>
      <c r="I107" s="100"/>
    </row>
    <row r="108" spans="2:9" ht="12.75">
      <c r="B108" s="100"/>
      <c r="C108" s="100"/>
      <c r="D108" s="100"/>
      <c r="E108" s="100"/>
      <c r="F108" s="100"/>
      <c r="G108" s="100"/>
      <c r="H108" s="100"/>
      <c r="I108" s="100"/>
    </row>
    <row r="109" spans="2:9" ht="12.75">
      <c r="B109" s="100"/>
      <c r="C109" s="100"/>
      <c r="D109" s="100"/>
      <c r="E109" s="100"/>
      <c r="F109" s="100"/>
      <c r="G109" s="100"/>
      <c r="H109" s="100"/>
      <c r="I109" s="100"/>
    </row>
    <row r="110" spans="2:9" ht="12.75">
      <c r="B110" s="100"/>
      <c r="C110" s="100"/>
      <c r="D110" s="100"/>
      <c r="E110" s="100"/>
      <c r="F110" s="100"/>
      <c r="G110" s="100"/>
      <c r="H110" s="100"/>
      <c r="I110" s="100"/>
    </row>
    <row r="111" spans="2:9" ht="12.75">
      <c r="B111" s="100"/>
      <c r="C111" s="100"/>
      <c r="D111" s="100"/>
      <c r="E111" s="100"/>
      <c r="F111" s="100"/>
      <c r="G111" s="100"/>
      <c r="H111" s="100"/>
      <c r="I111" s="100"/>
    </row>
    <row r="112" spans="2:9" ht="12.75">
      <c r="B112" s="100"/>
      <c r="C112" s="100"/>
      <c r="D112" s="100"/>
      <c r="E112" s="100"/>
      <c r="F112" s="100"/>
      <c r="G112" s="100"/>
      <c r="H112" s="100"/>
      <c r="I112" s="100"/>
    </row>
    <row r="113" spans="2:9" ht="12.75">
      <c r="B113" s="100"/>
      <c r="C113" s="100"/>
      <c r="D113" s="100"/>
      <c r="E113" s="100"/>
      <c r="F113" s="100"/>
      <c r="G113" s="100"/>
      <c r="H113" s="100"/>
      <c r="I113" s="100"/>
    </row>
    <row r="114" spans="2:9" ht="12.75">
      <c r="B114" s="100"/>
      <c r="C114" s="100"/>
      <c r="D114" s="100"/>
      <c r="E114" s="100"/>
      <c r="F114" s="100"/>
      <c r="G114" s="100"/>
      <c r="H114" s="100"/>
      <c r="I114" s="100"/>
    </row>
    <row r="115" spans="2:9" ht="12.75">
      <c r="B115" s="100"/>
      <c r="C115" s="100"/>
      <c r="D115" s="100"/>
      <c r="E115" s="100"/>
      <c r="F115" s="100"/>
      <c r="G115" s="100"/>
      <c r="H115" s="100"/>
      <c r="I115" s="100"/>
    </row>
    <row r="116" spans="2:9" ht="12.75">
      <c r="B116" s="100"/>
      <c r="C116" s="100"/>
      <c r="D116" s="100"/>
      <c r="E116" s="100"/>
      <c r="F116" s="100"/>
      <c r="G116" s="100"/>
      <c r="H116" s="100"/>
      <c r="I116" s="100"/>
    </row>
    <row r="117" spans="2:9" ht="12.75">
      <c r="B117" s="100"/>
      <c r="C117" s="100"/>
      <c r="D117" s="100"/>
      <c r="E117" s="100"/>
      <c r="F117" s="100"/>
      <c r="G117" s="100"/>
      <c r="H117" s="100"/>
      <c r="I117" s="100"/>
    </row>
    <row r="118" spans="2:9" ht="12.75">
      <c r="B118" s="100"/>
      <c r="C118" s="100"/>
      <c r="D118" s="100"/>
      <c r="E118" s="100"/>
      <c r="F118" s="100"/>
      <c r="G118" s="100"/>
      <c r="H118" s="100"/>
      <c r="I118" s="100"/>
    </row>
    <row r="119" spans="2:9" ht="12.75">
      <c r="B119" s="100"/>
      <c r="C119" s="100"/>
      <c r="D119" s="100"/>
      <c r="E119" s="100"/>
      <c r="F119" s="100"/>
      <c r="G119" s="100"/>
      <c r="H119" s="100"/>
      <c r="I119" s="100"/>
    </row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</sheetData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Zeros="0" workbookViewId="0" topLeftCell="A1">
      <selection activeCell="K7" activeCellId="1" sqref="E7 K7"/>
    </sheetView>
  </sheetViews>
  <sheetFormatPr defaultColWidth="9.125" defaultRowHeight="14.25"/>
  <cols>
    <col min="1" max="1" width="23.375" style="0" customWidth="1"/>
    <col min="2" max="15" width="12.875" style="0" customWidth="1"/>
    <col min="16" max="17" width="13.25390625" style="0" customWidth="1"/>
    <col min="18" max="243" width="9.125" style="0" customWidth="1"/>
  </cols>
  <sheetData>
    <row r="1" spans="1:17" ht="33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6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6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6.5" customHeight="1">
      <c r="A4" s="143" t="s">
        <v>96</v>
      </c>
      <c r="B4" s="137" t="s">
        <v>97</v>
      </c>
      <c r="C4" s="143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39" t="s">
        <v>99</v>
      </c>
      <c r="O4" s="135" t="s">
        <v>100</v>
      </c>
      <c r="P4" s="135" t="s">
        <v>101</v>
      </c>
      <c r="Q4" s="135" t="s">
        <v>102</v>
      </c>
    </row>
    <row r="5" spans="1:17" ht="11.25" customHeight="1">
      <c r="A5" s="144"/>
      <c r="B5" s="145"/>
      <c r="C5" s="137" t="s">
        <v>103</v>
      </c>
      <c r="D5" s="135" t="s">
        <v>104</v>
      </c>
      <c r="E5" s="139" t="s">
        <v>105</v>
      </c>
      <c r="F5" s="135" t="s">
        <v>106</v>
      </c>
      <c r="G5" s="68"/>
      <c r="H5" s="135" t="s">
        <v>107</v>
      </c>
      <c r="I5" s="135" t="s">
        <v>108</v>
      </c>
      <c r="J5" s="135" t="s">
        <v>109</v>
      </c>
      <c r="K5" s="135" t="s">
        <v>110</v>
      </c>
      <c r="L5" s="135" t="s">
        <v>111</v>
      </c>
      <c r="M5" s="135" t="s">
        <v>112</v>
      </c>
      <c r="N5" s="145"/>
      <c r="O5" s="145"/>
      <c r="P5" s="145"/>
      <c r="Q5" s="145"/>
    </row>
    <row r="6" spans="1:17" ht="23.25" customHeight="1">
      <c r="A6" s="144"/>
      <c r="B6" s="136"/>
      <c r="C6" s="138"/>
      <c r="D6" s="136"/>
      <c r="E6" s="140"/>
      <c r="F6" s="136"/>
      <c r="G6" s="69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6.5" customHeight="1">
      <c r="A7" s="70" t="s">
        <v>113</v>
      </c>
      <c r="B7" s="71">
        <v>141900</v>
      </c>
      <c r="C7" s="71">
        <v>58118</v>
      </c>
      <c r="D7" s="71">
        <v>19221</v>
      </c>
      <c r="E7" s="71">
        <v>7058</v>
      </c>
      <c r="F7" s="72">
        <v>4096</v>
      </c>
      <c r="G7" s="72">
        <f>D7+F7</f>
        <v>23317</v>
      </c>
      <c r="H7" s="72">
        <v>20905</v>
      </c>
      <c r="I7" s="72">
        <v>0</v>
      </c>
      <c r="J7" s="71">
        <v>0</v>
      </c>
      <c r="K7" s="71">
        <v>1950</v>
      </c>
      <c r="L7" s="71">
        <v>3000</v>
      </c>
      <c r="M7" s="71">
        <v>1888</v>
      </c>
      <c r="N7" s="71">
        <v>200018</v>
      </c>
      <c r="O7" s="71">
        <v>187100</v>
      </c>
      <c r="P7" s="71">
        <v>12918</v>
      </c>
      <c r="Q7" s="71">
        <v>12918</v>
      </c>
    </row>
    <row r="8" spans="1:17" ht="16.5" customHeight="1">
      <c r="A8" s="73" t="s">
        <v>32</v>
      </c>
      <c r="B8" s="71">
        <v>18506</v>
      </c>
      <c r="C8" s="71">
        <v>984</v>
      </c>
      <c r="D8" s="71">
        <v>361</v>
      </c>
      <c r="E8" s="71">
        <v>0</v>
      </c>
      <c r="F8" s="72">
        <v>63</v>
      </c>
      <c r="G8" s="72">
        <f aca="true" t="shared" si="0" ref="G8:G27">D8+F8</f>
        <v>424</v>
      </c>
      <c r="H8" s="72">
        <v>419</v>
      </c>
      <c r="I8" s="72">
        <v>0</v>
      </c>
      <c r="J8" s="71">
        <v>141</v>
      </c>
      <c r="K8" s="71">
        <v>0</v>
      </c>
      <c r="L8" s="74">
        <v>0</v>
      </c>
      <c r="M8" s="71">
        <v>0</v>
      </c>
      <c r="N8" s="71">
        <v>19490</v>
      </c>
      <c r="O8" s="71">
        <v>18957</v>
      </c>
      <c r="P8" s="71">
        <v>533</v>
      </c>
      <c r="Q8" s="71">
        <v>533</v>
      </c>
    </row>
    <row r="9" spans="1:17" ht="16.5" customHeight="1">
      <c r="A9" s="73" t="s">
        <v>33</v>
      </c>
      <c r="B9" s="71">
        <v>273</v>
      </c>
      <c r="C9" s="71">
        <v>59</v>
      </c>
      <c r="D9" s="71">
        <v>37</v>
      </c>
      <c r="E9" s="71">
        <v>0</v>
      </c>
      <c r="F9" s="72">
        <v>0</v>
      </c>
      <c r="G9" s="72">
        <f t="shared" si="0"/>
        <v>37</v>
      </c>
      <c r="H9" s="72">
        <v>31</v>
      </c>
      <c r="I9" s="72">
        <v>0</v>
      </c>
      <c r="J9" s="71">
        <v>-9</v>
      </c>
      <c r="K9" s="71">
        <v>0</v>
      </c>
      <c r="L9" s="71">
        <v>0</v>
      </c>
      <c r="M9" s="71">
        <v>0</v>
      </c>
      <c r="N9" s="71">
        <v>332</v>
      </c>
      <c r="O9" s="71">
        <v>332</v>
      </c>
      <c r="P9" s="71">
        <v>0</v>
      </c>
      <c r="Q9" s="71">
        <v>0</v>
      </c>
    </row>
    <row r="10" spans="1:17" ht="16.5" customHeight="1">
      <c r="A10" s="73" t="s">
        <v>34</v>
      </c>
      <c r="B10" s="71">
        <v>6214</v>
      </c>
      <c r="C10" s="71">
        <v>2364</v>
      </c>
      <c r="D10" s="71">
        <v>18</v>
      </c>
      <c r="E10" s="71">
        <v>0</v>
      </c>
      <c r="F10" s="72">
        <v>701</v>
      </c>
      <c r="G10" s="72">
        <f t="shared" si="0"/>
        <v>719</v>
      </c>
      <c r="H10" s="72">
        <v>715</v>
      </c>
      <c r="I10" s="72">
        <v>0</v>
      </c>
      <c r="J10" s="71">
        <v>930</v>
      </c>
      <c r="K10" s="71">
        <v>0</v>
      </c>
      <c r="L10" s="71">
        <v>0</v>
      </c>
      <c r="M10" s="71">
        <v>0</v>
      </c>
      <c r="N10" s="71">
        <v>8578</v>
      </c>
      <c r="O10" s="71">
        <v>8411</v>
      </c>
      <c r="P10" s="71">
        <v>167</v>
      </c>
      <c r="Q10" s="71">
        <v>167</v>
      </c>
    </row>
    <row r="11" spans="1:17" ht="16.5" customHeight="1">
      <c r="A11" s="73" t="s">
        <v>35</v>
      </c>
      <c r="B11" s="71">
        <v>38290</v>
      </c>
      <c r="C11" s="71">
        <v>782</v>
      </c>
      <c r="D11" s="71">
        <v>340</v>
      </c>
      <c r="E11" s="71">
        <v>36</v>
      </c>
      <c r="F11" s="72">
        <v>865</v>
      </c>
      <c r="G11" s="72">
        <f t="shared" si="0"/>
        <v>1205</v>
      </c>
      <c r="H11" s="72">
        <v>60</v>
      </c>
      <c r="I11" s="72">
        <v>0</v>
      </c>
      <c r="J11" s="71">
        <v>-1</v>
      </c>
      <c r="K11" s="71">
        <v>-518</v>
      </c>
      <c r="L11" s="71">
        <v>0</v>
      </c>
      <c r="M11" s="71">
        <v>0</v>
      </c>
      <c r="N11" s="71">
        <v>39072</v>
      </c>
      <c r="O11" s="71">
        <v>38710</v>
      </c>
      <c r="P11" s="71">
        <v>362</v>
      </c>
      <c r="Q11" s="71">
        <v>362</v>
      </c>
    </row>
    <row r="12" spans="1:17" ht="16.5" customHeight="1">
      <c r="A12" s="73" t="s">
        <v>36</v>
      </c>
      <c r="B12" s="71">
        <v>2690</v>
      </c>
      <c r="C12" s="71">
        <v>2235</v>
      </c>
      <c r="D12" s="71">
        <v>1755</v>
      </c>
      <c r="E12" s="71">
        <v>0</v>
      </c>
      <c r="F12" s="72">
        <v>0</v>
      </c>
      <c r="G12" s="72">
        <f t="shared" si="0"/>
        <v>1755</v>
      </c>
      <c r="H12" s="72">
        <v>507</v>
      </c>
      <c r="I12" s="72">
        <v>0</v>
      </c>
      <c r="J12" s="71">
        <v>-27</v>
      </c>
      <c r="K12" s="71">
        <v>0</v>
      </c>
      <c r="L12" s="71">
        <v>0</v>
      </c>
      <c r="M12" s="71">
        <v>0</v>
      </c>
      <c r="N12" s="71">
        <v>4925</v>
      </c>
      <c r="O12" s="71">
        <v>3768</v>
      </c>
      <c r="P12" s="71">
        <v>1157</v>
      </c>
      <c r="Q12" s="71">
        <v>1157</v>
      </c>
    </row>
    <row r="13" spans="1:17" ht="17.25" customHeight="1">
      <c r="A13" s="73" t="s">
        <v>37</v>
      </c>
      <c r="B13" s="71">
        <v>1100</v>
      </c>
      <c r="C13" s="71">
        <v>732</v>
      </c>
      <c r="D13" s="80">
        <v>121</v>
      </c>
      <c r="E13" s="71">
        <v>0</v>
      </c>
      <c r="F13" s="72">
        <v>0</v>
      </c>
      <c r="G13" s="72">
        <f t="shared" si="0"/>
        <v>121</v>
      </c>
      <c r="H13" s="72">
        <v>69</v>
      </c>
      <c r="I13" s="72">
        <v>0</v>
      </c>
      <c r="J13" s="71">
        <v>6</v>
      </c>
      <c r="K13" s="71">
        <v>536</v>
      </c>
      <c r="L13" s="71">
        <v>0</v>
      </c>
      <c r="M13" s="71">
        <v>0</v>
      </c>
      <c r="N13" s="71">
        <v>1832</v>
      </c>
      <c r="O13" s="71">
        <v>1758</v>
      </c>
      <c r="P13" s="71">
        <v>74</v>
      </c>
      <c r="Q13" s="71">
        <v>74</v>
      </c>
    </row>
    <row r="14" spans="1:17" ht="16.5" customHeight="1">
      <c r="A14" s="73" t="s">
        <v>38</v>
      </c>
      <c r="B14" s="71">
        <v>7899</v>
      </c>
      <c r="C14" s="71">
        <v>2201</v>
      </c>
      <c r="D14" s="71">
        <v>1832</v>
      </c>
      <c r="E14" s="71">
        <v>0</v>
      </c>
      <c r="F14" s="72">
        <v>807</v>
      </c>
      <c r="G14" s="72">
        <f t="shared" si="0"/>
        <v>2639</v>
      </c>
      <c r="H14" s="72">
        <v>2063</v>
      </c>
      <c r="I14" s="72">
        <v>0</v>
      </c>
      <c r="J14" s="71">
        <v>-2501</v>
      </c>
      <c r="K14" s="71">
        <v>0</v>
      </c>
      <c r="L14" s="71">
        <v>0</v>
      </c>
      <c r="M14" s="71">
        <v>0</v>
      </c>
      <c r="N14" s="71">
        <v>10100</v>
      </c>
      <c r="O14" s="71">
        <v>8713</v>
      </c>
      <c r="P14" s="71">
        <v>1387</v>
      </c>
      <c r="Q14" s="71">
        <v>1387</v>
      </c>
    </row>
    <row r="15" spans="1:17" ht="17.25" customHeight="1">
      <c r="A15" s="73" t="s">
        <v>39</v>
      </c>
      <c r="B15" s="71">
        <v>7012</v>
      </c>
      <c r="C15" s="71">
        <v>2800</v>
      </c>
      <c r="D15" s="71">
        <v>1223</v>
      </c>
      <c r="E15" s="71">
        <v>0</v>
      </c>
      <c r="F15" s="72">
        <v>1211</v>
      </c>
      <c r="G15" s="72">
        <f t="shared" si="0"/>
        <v>2434</v>
      </c>
      <c r="H15" s="72">
        <v>165</v>
      </c>
      <c r="I15" s="72">
        <v>0</v>
      </c>
      <c r="J15" s="71">
        <v>201</v>
      </c>
      <c r="K15" s="71">
        <v>0</v>
      </c>
      <c r="L15" s="71">
        <v>0</v>
      </c>
      <c r="M15" s="71">
        <v>0</v>
      </c>
      <c r="N15" s="71">
        <v>9812</v>
      </c>
      <c r="O15" s="71">
        <v>9338</v>
      </c>
      <c r="P15" s="71">
        <v>474</v>
      </c>
      <c r="Q15" s="71">
        <v>474</v>
      </c>
    </row>
    <row r="16" spans="1:17" ht="16.5" customHeight="1">
      <c r="A16" s="73" t="s">
        <v>76</v>
      </c>
      <c r="B16" s="71">
        <v>2086</v>
      </c>
      <c r="C16" s="71">
        <v>312</v>
      </c>
      <c r="D16" s="71">
        <v>294</v>
      </c>
      <c r="E16" s="71">
        <v>0</v>
      </c>
      <c r="F16" s="72">
        <v>0</v>
      </c>
      <c r="G16" s="72">
        <f t="shared" si="0"/>
        <v>294</v>
      </c>
      <c r="H16" s="72">
        <v>91</v>
      </c>
      <c r="I16" s="72">
        <v>0</v>
      </c>
      <c r="J16" s="71">
        <v>-122</v>
      </c>
      <c r="K16" s="71">
        <v>49</v>
      </c>
      <c r="L16" s="71">
        <v>0</v>
      </c>
      <c r="M16" s="71">
        <v>0</v>
      </c>
      <c r="N16" s="71">
        <v>2398</v>
      </c>
      <c r="O16" s="71">
        <v>2202</v>
      </c>
      <c r="P16" s="71">
        <v>196</v>
      </c>
      <c r="Q16" s="71">
        <v>196</v>
      </c>
    </row>
    <row r="17" spans="1:17" ht="16.5" customHeight="1">
      <c r="A17" s="73" t="s">
        <v>40</v>
      </c>
      <c r="B17" s="71">
        <v>16600</v>
      </c>
      <c r="C17" s="71">
        <v>-1415</v>
      </c>
      <c r="D17" s="71">
        <v>1839</v>
      </c>
      <c r="E17" s="71">
        <v>0</v>
      </c>
      <c r="F17" s="72">
        <v>100</v>
      </c>
      <c r="G17" s="72">
        <f t="shared" si="0"/>
        <v>1939</v>
      </c>
      <c r="H17" s="72">
        <v>1702</v>
      </c>
      <c r="I17" s="72">
        <v>0</v>
      </c>
      <c r="J17" s="71">
        <v>-5056</v>
      </c>
      <c r="K17" s="71">
        <v>0</v>
      </c>
      <c r="L17" s="71">
        <v>0</v>
      </c>
      <c r="M17" s="71">
        <v>0</v>
      </c>
      <c r="N17" s="71">
        <v>15185</v>
      </c>
      <c r="O17" s="71">
        <v>14901</v>
      </c>
      <c r="P17" s="71">
        <v>284</v>
      </c>
      <c r="Q17" s="71">
        <v>284</v>
      </c>
    </row>
    <row r="18" spans="1:17" ht="16.5" customHeight="1">
      <c r="A18" s="81" t="s">
        <v>41</v>
      </c>
      <c r="B18" s="71">
        <v>1359</v>
      </c>
      <c r="C18" s="71">
        <v>6773</v>
      </c>
      <c r="D18" s="71">
        <v>6551</v>
      </c>
      <c r="E18" s="71">
        <v>0</v>
      </c>
      <c r="F18" s="72">
        <v>0</v>
      </c>
      <c r="G18" s="72">
        <f t="shared" si="0"/>
        <v>6551</v>
      </c>
      <c r="H18" s="72">
        <v>407</v>
      </c>
      <c r="I18" s="72">
        <v>0</v>
      </c>
      <c r="J18" s="71">
        <v>-185</v>
      </c>
      <c r="K18" s="71">
        <v>0</v>
      </c>
      <c r="L18" s="71">
        <v>0</v>
      </c>
      <c r="M18" s="71">
        <v>0</v>
      </c>
      <c r="N18" s="71">
        <v>8132</v>
      </c>
      <c r="O18" s="71">
        <v>7268</v>
      </c>
      <c r="P18" s="71">
        <v>864</v>
      </c>
      <c r="Q18" s="71">
        <v>864</v>
      </c>
    </row>
    <row r="19" spans="1:17" ht="16.5" customHeight="1">
      <c r="A19" s="73" t="s">
        <v>42</v>
      </c>
      <c r="B19" s="71">
        <v>227</v>
      </c>
      <c r="C19" s="71">
        <v>1709</v>
      </c>
      <c r="D19" s="71">
        <v>463</v>
      </c>
      <c r="E19" s="71">
        <v>0</v>
      </c>
      <c r="F19" s="72">
        <v>9</v>
      </c>
      <c r="G19" s="72">
        <f t="shared" si="0"/>
        <v>472</v>
      </c>
      <c r="H19" s="72">
        <v>158</v>
      </c>
      <c r="I19" s="72">
        <v>0</v>
      </c>
      <c r="J19" s="71">
        <v>79</v>
      </c>
      <c r="K19" s="71">
        <v>0</v>
      </c>
      <c r="L19" s="71">
        <v>1000</v>
      </c>
      <c r="M19" s="71">
        <v>0</v>
      </c>
      <c r="N19" s="71">
        <v>1936</v>
      </c>
      <c r="O19" s="71">
        <v>1772</v>
      </c>
      <c r="P19" s="71">
        <v>164</v>
      </c>
      <c r="Q19" s="71">
        <v>164</v>
      </c>
    </row>
    <row r="20" spans="1:17" ht="16.5" customHeight="1">
      <c r="A20" s="73" t="s">
        <v>52</v>
      </c>
      <c r="B20" s="71">
        <v>3239</v>
      </c>
      <c r="C20" s="71">
        <v>7139</v>
      </c>
      <c r="D20" s="71">
        <v>2674</v>
      </c>
      <c r="E20" s="71">
        <v>0</v>
      </c>
      <c r="F20" s="72">
        <v>0</v>
      </c>
      <c r="G20" s="72">
        <f t="shared" si="0"/>
        <v>2674</v>
      </c>
      <c r="H20" s="72">
        <v>3893</v>
      </c>
      <c r="I20" s="72">
        <v>0</v>
      </c>
      <c r="J20" s="71">
        <v>572</v>
      </c>
      <c r="K20" s="71">
        <v>0</v>
      </c>
      <c r="L20" s="71">
        <v>0</v>
      </c>
      <c r="M20" s="71">
        <v>0</v>
      </c>
      <c r="N20" s="71">
        <v>10378</v>
      </c>
      <c r="O20" s="71">
        <v>10040</v>
      </c>
      <c r="P20" s="71">
        <v>338</v>
      </c>
      <c r="Q20" s="71">
        <v>338</v>
      </c>
    </row>
    <row r="21" spans="1:17" ht="16.5" customHeight="1">
      <c r="A21" s="73" t="s">
        <v>53</v>
      </c>
      <c r="B21" s="71">
        <v>211</v>
      </c>
      <c r="C21" s="71">
        <v>2457</v>
      </c>
      <c r="D21" s="71">
        <v>-41</v>
      </c>
      <c r="E21" s="71">
        <v>0</v>
      </c>
      <c r="F21" s="72">
        <v>0</v>
      </c>
      <c r="G21" s="72">
        <f t="shared" si="0"/>
        <v>-41</v>
      </c>
      <c r="H21" s="72">
        <v>642</v>
      </c>
      <c r="I21" s="72">
        <v>0</v>
      </c>
      <c r="J21" s="71">
        <v>-32</v>
      </c>
      <c r="K21" s="71">
        <v>0</v>
      </c>
      <c r="L21" s="71">
        <v>0</v>
      </c>
      <c r="M21" s="71">
        <v>1888</v>
      </c>
      <c r="N21" s="71">
        <v>2668</v>
      </c>
      <c r="O21" s="71">
        <v>2303</v>
      </c>
      <c r="P21" s="71">
        <v>365</v>
      </c>
      <c r="Q21" s="71">
        <v>365</v>
      </c>
    </row>
    <row r="22" spans="1:17" ht="17.25" customHeight="1">
      <c r="A22" s="73" t="s">
        <v>54</v>
      </c>
      <c r="B22" s="71">
        <v>303</v>
      </c>
      <c r="C22" s="71">
        <v>750</v>
      </c>
      <c r="D22" s="71">
        <v>0</v>
      </c>
      <c r="E22" s="71">
        <v>0</v>
      </c>
      <c r="F22" s="72">
        <v>0</v>
      </c>
      <c r="G22" s="72">
        <f t="shared" si="0"/>
        <v>0</v>
      </c>
      <c r="H22" s="72">
        <v>875</v>
      </c>
      <c r="I22" s="72">
        <v>0</v>
      </c>
      <c r="J22" s="71">
        <v>-125</v>
      </c>
      <c r="K22" s="71">
        <v>0</v>
      </c>
      <c r="L22" s="71">
        <v>0</v>
      </c>
      <c r="M22" s="71">
        <v>0</v>
      </c>
      <c r="N22" s="71">
        <v>1053</v>
      </c>
      <c r="O22" s="80">
        <v>312</v>
      </c>
      <c r="P22" s="71">
        <v>741</v>
      </c>
      <c r="Q22" s="71">
        <v>741</v>
      </c>
    </row>
    <row r="23" spans="1:17" s="82" customFormat="1" ht="17.25" customHeight="1">
      <c r="A23" s="73" t="s">
        <v>55</v>
      </c>
      <c r="B23" s="74">
        <v>0</v>
      </c>
      <c r="C23" s="71">
        <v>3815</v>
      </c>
      <c r="D23" s="71">
        <v>1697</v>
      </c>
      <c r="E23" s="71">
        <v>0</v>
      </c>
      <c r="F23" s="72">
        <v>0</v>
      </c>
      <c r="G23" s="72">
        <f t="shared" si="0"/>
        <v>1697</v>
      </c>
      <c r="H23" s="72">
        <v>119</v>
      </c>
      <c r="I23" s="72">
        <v>0</v>
      </c>
      <c r="J23" s="71">
        <v>-1</v>
      </c>
      <c r="K23" s="71">
        <v>0</v>
      </c>
      <c r="L23" s="71">
        <v>2000</v>
      </c>
      <c r="M23" s="71">
        <v>0</v>
      </c>
      <c r="N23" s="71">
        <v>3815</v>
      </c>
      <c r="O23" s="71">
        <v>3475</v>
      </c>
      <c r="P23" s="71">
        <v>340</v>
      </c>
      <c r="Q23" s="71">
        <v>340</v>
      </c>
    </row>
    <row r="24" spans="1:17" ht="17.25" customHeight="1">
      <c r="A24" s="73" t="s">
        <v>82</v>
      </c>
      <c r="B24" s="71">
        <v>827</v>
      </c>
      <c r="C24" s="71">
        <v>28</v>
      </c>
      <c r="D24" s="71">
        <v>6</v>
      </c>
      <c r="E24" s="71">
        <v>0</v>
      </c>
      <c r="F24" s="72">
        <v>0</v>
      </c>
      <c r="G24" s="72">
        <f t="shared" si="0"/>
        <v>6</v>
      </c>
      <c r="H24" s="72">
        <v>51</v>
      </c>
      <c r="I24" s="72">
        <v>0</v>
      </c>
      <c r="J24" s="71">
        <v>-29</v>
      </c>
      <c r="K24" s="71">
        <v>0</v>
      </c>
      <c r="L24" s="71">
        <v>0</v>
      </c>
      <c r="M24" s="71">
        <v>0</v>
      </c>
      <c r="N24" s="71">
        <v>855</v>
      </c>
      <c r="O24" s="71">
        <v>640</v>
      </c>
      <c r="P24" s="71">
        <v>215</v>
      </c>
      <c r="Q24" s="71">
        <v>215</v>
      </c>
    </row>
    <row r="25" spans="1:17" ht="17.25" customHeight="1">
      <c r="A25" s="73" t="s">
        <v>56</v>
      </c>
      <c r="B25" s="79">
        <v>2500</v>
      </c>
      <c r="C25" s="71">
        <v>-2500</v>
      </c>
      <c r="D25" s="75">
        <v>0</v>
      </c>
      <c r="E25" s="75">
        <v>0</v>
      </c>
      <c r="F25" s="76">
        <v>0</v>
      </c>
      <c r="G25" s="72">
        <f t="shared" si="0"/>
        <v>0</v>
      </c>
      <c r="H25" s="77">
        <v>0</v>
      </c>
      <c r="I25" s="77">
        <v>-2500</v>
      </c>
      <c r="J25" s="75">
        <v>0</v>
      </c>
      <c r="K25" s="75">
        <v>0</v>
      </c>
      <c r="L25" s="75">
        <v>0</v>
      </c>
      <c r="M25" s="78">
        <v>0</v>
      </c>
      <c r="N25" s="71">
        <v>0</v>
      </c>
      <c r="O25" s="78">
        <v>0</v>
      </c>
      <c r="P25" s="71">
        <v>0</v>
      </c>
      <c r="Q25" s="78">
        <v>0</v>
      </c>
    </row>
    <row r="26" spans="1:17" ht="17.25" customHeight="1">
      <c r="A26" s="73" t="s">
        <v>77</v>
      </c>
      <c r="B26" s="71">
        <v>0</v>
      </c>
      <c r="C26" s="71">
        <v>111</v>
      </c>
      <c r="D26" s="71">
        <v>0</v>
      </c>
      <c r="E26" s="71">
        <v>0</v>
      </c>
      <c r="F26" s="72">
        <v>0</v>
      </c>
      <c r="G26" s="72">
        <f t="shared" si="0"/>
        <v>0</v>
      </c>
      <c r="H26" s="72">
        <v>0</v>
      </c>
      <c r="I26" s="72">
        <v>0</v>
      </c>
      <c r="J26" s="71">
        <v>111</v>
      </c>
      <c r="K26" s="71">
        <v>0</v>
      </c>
      <c r="L26" s="71">
        <v>0</v>
      </c>
      <c r="M26" s="71">
        <v>0</v>
      </c>
      <c r="N26" s="71">
        <v>111</v>
      </c>
      <c r="O26" s="71">
        <v>111</v>
      </c>
      <c r="P26" s="71">
        <v>0</v>
      </c>
      <c r="Q26" s="71">
        <v>0</v>
      </c>
    </row>
    <row r="27" spans="1:17" ht="17.25" customHeight="1">
      <c r="A27" s="73" t="s">
        <v>43</v>
      </c>
      <c r="B27" s="71">
        <v>32564</v>
      </c>
      <c r="C27" s="71">
        <v>26782</v>
      </c>
      <c r="D27" s="71">
        <v>51</v>
      </c>
      <c r="E27" s="71">
        <v>7022</v>
      </c>
      <c r="F27" s="72">
        <v>340</v>
      </c>
      <c r="G27" s="72">
        <f t="shared" si="0"/>
        <v>391</v>
      </c>
      <c r="H27" s="72">
        <v>8938</v>
      </c>
      <c r="I27" s="72">
        <v>2500</v>
      </c>
      <c r="J27" s="71">
        <v>6048</v>
      </c>
      <c r="K27" s="71">
        <v>1883</v>
      </c>
      <c r="L27" s="71">
        <v>0</v>
      </c>
      <c r="M27" s="71">
        <v>0</v>
      </c>
      <c r="N27" s="71">
        <v>59346</v>
      </c>
      <c r="O27" s="80">
        <v>54089</v>
      </c>
      <c r="P27" s="71">
        <v>5257</v>
      </c>
      <c r="Q27" s="71">
        <v>5257</v>
      </c>
    </row>
  </sheetData>
  <mergeCells count="20">
    <mergeCell ref="A1:Q1"/>
    <mergeCell ref="A2:Q2"/>
    <mergeCell ref="A3:Q3"/>
    <mergeCell ref="A4:A6"/>
    <mergeCell ref="B4:B6"/>
    <mergeCell ref="C4:M4"/>
    <mergeCell ref="N4:N6"/>
    <mergeCell ref="O4:O6"/>
    <mergeCell ref="P4:P6"/>
    <mergeCell ref="Q4:Q6"/>
    <mergeCell ref="C5:C6"/>
    <mergeCell ref="D5:D6"/>
    <mergeCell ref="E5:E6"/>
    <mergeCell ref="F5:F6"/>
    <mergeCell ref="H5:H6"/>
    <mergeCell ref="L5:L6"/>
    <mergeCell ref="M5:M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"/>
  <sheetViews>
    <sheetView showZeros="0" workbookViewId="0" topLeftCell="A1">
      <selection activeCell="N23" sqref="N23"/>
    </sheetView>
  </sheetViews>
  <sheetFormatPr defaultColWidth="9.00390625" defaultRowHeight="14.25"/>
  <cols>
    <col min="1" max="1" width="19.75390625" style="1" customWidth="1"/>
    <col min="2" max="2" width="8.75390625" style="1" customWidth="1"/>
    <col min="3" max="3" width="7.875" style="1" customWidth="1"/>
    <col min="4" max="4" width="6.75390625" style="1" customWidth="1"/>
    <col min="5" max="5" width="7.625" style="1" customWidth="1"/>
    <col min="6" max="6" width="7.50390625" style="1" hidden="1" customWidth="1"/>
    <col min="7" max="7" width="6.25390625" style="1" customWidth="1"/>
    <col min="8" max="8" width="5.875" style="1" customWidth="1"/>
    <col min="9" max="9" width="7.375" style="1" customWidth="1"/>
    <col min="10" max="10" width="6.25390625" style="1" customWidth="1"/>
    <col min="11" max="11" width="6.00390625" style="1" customWidth="1"/>
    <col min="12" max="12" width="8.25390625" style="1" hidden="1" customWidth="1"/>
    <col min="13" max="13" width="8.00390625" style="1" customWidth="1"/>
    <col min="14" max="14" width="7.625" style="1" customWidth="1"/>
    <col min="15" max="16384" width="9.00390625" style="1" customWidth="1"/>
  </cols>
  <sheetData>
    <row r="1" spans="1:14" ht="27">
      <c r="A1" s="153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56" t="s">
        <v>1</v>
      </c>
      <c r="N3" s="156"/>
    </row>
    <row r="4" spans="1:14" s="43" customFormat="1" ht="19.5" customHeight="1">
      <c r="A4" s="154" t="s">
        <v>50</v>
      </c>
      <c r="B4" s="150" t="s">
        <v>58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146" t="s">
        <v>0</v>
      </c>
      <c r="N4" s="148" t="s">
        <v>6</v>
      </c>
    </row>
    <row r="5" spans="1:14" s="43" customFormat="1" ht="43.5" customHeight="1">
      <c r="A5" s="155"/>
      <c r="B5" s="44" t="s">
        <v>59</v>
      </c>
      <c r="C5" s="45" t="s">
        <v>60</v>
      </c>
      <c r="D5" s="45" t="s">
        <v>79</v>
      </c>
      <c r="E5" s="45" t="s">
        <v>16</v>
      </c>
      <c r="F5" s="46" t="s">
        <v>61</v>
      </c>
      <c r="G5" s="45" t="s">
        <v>62</v>
      </c>
      <c r="H5" s="45" t="s">
        <v>63</v>
      </c>
      <c r="I5" s="45" t="s">
        <v>51</v>
      </c>
      <c r="J5" s="45" t="s">
        <v>57</v>
      </c>
      <c r="K5" s="45" t="s">
        <v>78</v>
      </c>
      <c r="L5" s="45" t="s">
        <v>7</v>
      </c>
      <c r="M5" s="147"/>
      <c r="N5" s="149"/>
    </row>
    <row r="6" spans="1:14" s="30" customFormat="1" ht="24.75" customHeight="1">
      <c r="A6" s="51" t="s">
        <v>32</v>
      </c>
      <c r="B6" s="32">
        <f aca="true" t="shared" si="0" ref="B6:B24">SUM(C6:L6)</f>
        <v>19490</v>
      </c>
      <c r="C6" s="32">
        <v>18506</v>
      </c>
      <c r="D6" s="32">
        <v>424</v>
      </c>
      <c r="E6" s="32">
        <v>419</v>
      </c>
      <c r="F6" s="32"/>
      <c r="G6" s="32">
        <v>0</v>
      </c>
      <c r="H6" s="32">
        <v>141</v>
      </c>
      <c r="I6" s="32">
        <v>0</v>
      </c>
      <c r="J6" s="32">
        <v>0</v>
      </c>
      <c r="K6" s="32">
        <v>0</v>
      </c>
      <c r="L6" s="32"/>
      <c r="M6" s="32">
        <v>18957</v>
      </c>
      <c r="N6" s="34">
        <f aca="true" t="shared" si="1" ref="N6:N20">M6/B6</f>
        <v>0.972652642380708</v>
      </c>
    </row>
    <row r="7" spans="1:14" s="30" customFormat="1" ht="24.75" customHeight="1">
      <c r="A7" s="51" t="s">
        <v>33</v>
      </c>
      <c r="B7" s="32">
        <f t="shared" si="0"/>
        <v>332</v>
      </c>
      <c r="C7" s="32">
        <v>273</v>
      </c>
      <c r="D7" s="32">
        <v>37</v>
      </c>
      <c r="E7" s="32">
        <v>31</v>
      </c>
      <c r="F7" s="32"/>
      <c r="G7" s="32">
        <v>0</v>
      </c>
      <c r="H7" s="32">
        <v>-9</v>
      </c>
      <c r="I7" s="32">
        <v>0</v>
      </c>
      <c r="J7" s="32">
        <v>0</v>
      </c>
      <c r="K7" s="32">
        <v>0</v>
      </c>
      <c r="L7" s="32"/>
      <c r="M7" s="32">
        <v>332</v>
      </c>
      <c r="N7" s="34">
        <f t="shared" si="1"/>
        <v>1</v>
      </c>
    </row>
    <row r="8" spans="1:14" s="30" customFormat="1" ht="24.75" customHeight="1">
      <c r="A8" s="51" t="s">
        <v>34</v>
      </c>
      <c r="B8" s="32">
        <f t="shared" si="0"/>
        <v>8578</v>
      </c>
      <c r="C8" s="32">
        <v>6214</v>
      </c>
      <c r="D8" s="32">
        <v>719</v>
      </c>
      <c r="E8" s="32">
        <v>715</v>
      </c>
      <c r="F8" s="32"/>
      <c r="G8" s="32">
        <v>0</v>
      </c>
      <c r="H8" s="32">
        <v>930</v>
      </c>
      <c r="I8" s="32">
        <v>0</v>
      </c>
      <c r="J8" s="32">
        <v>0</v>
      </c>
      <c r="K8" s="32">
        <v>0</v>
      </c>
      <c r="L8" s="32"/>
      <c r="M8" s="32">
        <v>8411</v>
      </c>
      <c r="N8" s="34">
        <f t="shared" si="1"/>
        <v>0.9805315924457916</v>
      </c>
    </row>
    <row r="9" spans="1:14" s="30" customFormat="1" ht="24.75" customHeight="1">
      <c r="A9" s="51" t="s">
        <v>35</v>
      </c>
      <c r="B9" s="32">
        <f t="shared" si="0"/>
        <v>39072</v>
      </c>
      <c r="C9" s="32">
        <v>38290</v>
      </c>
      <c r="D9" s="32">
        <v>1241</v>
      </c>
      <c r="E9" s="32">
        <v>60</v>
      </c>
      <c r="F9" s="32"/>
      <c r="G9" s="32">
        <v>0</v>
      </c>
      <c r="H9" s="32">
        <v>-1</v>
      </c>
      <c r="I9" s="32">
        <v>-518</v>
      </c>
      <c r="J9" s="32">
        <v>0</v>
      </c>
      <c r="K9" s="32">
        <v>0</v>
      </c>
      <c r="L9" s="32"/>
      <c r="M9" s="32">
        <v>38710</v>
      </c>
      <c r="N9" s="34">
        <f t="shared" si="1"/>
        <v>0.9907350532350533</v>
      </c>
    </row>
    <row r="10" spans="1:14" s="30" customFormat="1" ht="24.75" customHeight="1">
      <c r="A10" s="51" t="s">
        <v>36</v>
      </c>
      <c r="B10" s="32">
        <f t="shared" si="0"/>
        <v>4925</v>
      </c>
      <c r="C10" s="32">
        <v>2690</v>
      </c>
      <c r="D10" s="32">
        <v>1755</v>
      </c>
      <c r="E10" s="32">
        <v>507</v>
      </c>
      <c r="F10" s="32"/>
      <c r="G10" s="32">
        <v>0</v>
      </c>
      <c r="H10" s="32">
        <v>-27</v>
      </c>
      <c r="I10" s="32">
        <v>0</v>
      </c>
      <c r="J10" s="32">
        <v>0</v>
      </c>
      <c r="K10" s="32">
        <v>0</v>
      </c>
      <c r="L10" s="32"/>
      <c r="M10" s="32">
        <v>3768</v>
      </c>
      <c r="N10" s="34">
        <f t="shared" si="1"/>
        <v>0.7650761421319797</v>
      </c>
    </row>
    <row r="11" spans="1:14" s="30" customFormat="1" ht="24.75" customHeight="1">
      <c r="A11" s="51" t="s">
        <v>37</v>
      </c>
      <c r="B11" s="32">
        <f t="shared" si="0"/>
        <v>1832</v>
      </c>
      <c r="C11" s="32">
        <v>1100</v>
      </c>
      <c r="D11" s="32">
        <v>121</v>
      </c>
      <c r="E11" s="32">
        <v>69</v>
      </c>
      <c r="F11" s="32"/>
      <c r="G11" s="32">
        <v>0</v>
      </c>
      <c r="H11" s="32">
        <v>6</v>
      </c>
      <c r="I11" s="32">
        <v>536</v>
      </c>
      <c r="J11" s="32">
        <v>0</v>
      </c>
      <c r="K11" s="32">
        <v>0</v>
      </c>
      <c r="L11" s="32"/>
      <c r="M11" s="32">
        <v>1758</v>
      </c>
      <c r="N11" s="34">
        <f t="shared" si="1"/>
        <v>0.9596069868995634</v>
      </c>
    </row>
    <row r="12" spans="1:14" s="30" customFormat="1" ht="24.75" customHeight="1">
      <c r="A12" s="51" t="s">
        <v>38</v>
      </c>
      <c r="B12" s="32">
        <f t="shared" si="0"/>
        <v>10100</v>
      </c>
      <c r="C12" s="32">
        <v>7899</v>
      </c>
      <c r="D12" s="32">
        <v>2639</v>
      </c>
      <c r="E12" s="32">
        <v>2063</v>
      </c>
      <c r="F12" s="32"/>
      <c r="G12" s="32">
        <v>0</v>
      </c>
      <c r="H12" s="32">
        <v>-2501</v>
      </c>
      <c r="I12" s="32">
        <v>0</v>
      </c>
      <c r="J12" s="32">
        <v>0</v>
      </c>
      <c r="K12" s="32">
        <v>0</v>
      </c>
      <c r="L12" s="32"/>
      <c r="M12" s="32">
        <v>8713</v>
      </c>
      <c r="N12" s="34">
        <f t="shared" si="1"/>
        <v>0.8626732673267327</v>
      </c>
    </row>
    <row r="13" spans="1:14" s="30" customFormat="1" ht="24.75" customHeight="1">
      <c r="A13" s="51" t="s">
        <v>39</v>
      </c>
      <c r="B13" s="32">
        <f t="shared" si="0"/>
        <v>9812</v>
      </c>
      <c r="C13" s="32">
        <v>7012</v>
      </c>
      <c r="D13" s="32">
        <v>2434</v>
      </c>
      <c r="E13" s="32">
        <v>165</v>
      </c>
      <c r="F13" s="32"/>
      <c r="G13" s="32">
        <v>0</v>
      </c>
      <c r="H13" s="32">
        <v>201</v>
      </c>
      <c r="I13" s="32">
        <v>0</v>
      </c>
      <c r="J13" s="32">
        <v>0</v>
      </c>
      <c r="K13" s="32">
        <v>0</v>
      </c>
      <c r="L13" s="32"/>
      <c r="M13" s="32">
        <v>9338</v>
      </c>
      <c r="N13" s="34">
        <f t="shared" si="1"/>
        <v>0.9516918059518956</v>
      </c>
    </row>
    <row r="14" spans="1:14" s="30" customFormat="1" ht="24.75" customHeight="1">
      <c r="A14" s="51" t="s">
        <v>76</v>
      </c>
      <c r="B14" s="32">
        <f t="shared" si="0"/>
        <v>2398</v>
      </c>
      <c r="C14" s="32">
        <v>2086</v>
      </c>
      <c r="D14" s="32">
        <v>294</v>
      </c>
      <c r="E14" s="32">
        <v>91</v>
      </c>
      <c r="F14" s="32"/>
      <c r="G14" s="32">
        <v>0</v>
      </c>
      <c r="H14" s="32">
        <v>-122</v>
      </c>
      <c r="I14" s="32">
        <v>49</v>
      </c>
      <c r="J14" s="32">
        <v>0</v>
      </c>
      <c r="K14" s="32">
        <v>0</v>
      </c>
      <c r="L14" s="32"/>
      <c r="M14" s="32">
        <v>2202</v>
      </c>
      <c r="N14" s="34">
        <f t="shared" si="1"/>
        <v>0.9182652210175146</v>
      </c>
    </row>
    <row r="15" spans="1:14" s="30" customFormat="1" ht="24.75" customHeight="1">
      <c r="A15" s="51" t="s">
        <v>40</v>
      </c>
      <c r="B15" s="32">
        <f t="shared" si="0"/>
        <v>15185</v>
      </c>
      <c r="C15" s="32">
        <v>16600</v>
      </c>
      <c r="D15" s="32">
        <v>1939</v>
      </c>
      <c r="E15" s="32">
        <v>1702</v>
      </c>
      <c r="F15" s="32"/>
      <c r="G15" s="32">
        <v>0</v>
      </c>
      <c r="H15" s="32">
        <v>-5056</v>
      </c>
      <c r="I15" s="32">
        <v>0</v>
      </c>
      <c r="J15" s="32">
        <v>0</v>
      </c>
      <c r="K15" s="32">
        <v>0</v>
      </c>
      <c r="L15" s="32"/>
      <c r="M15" s="32">
        <v>14901</v>
      </c>
      <c r="N15" s="34">
        <f t="shared" si="1"/>
        <v>0.9812973328943035</v>
      </c>
    </row>
    <row r="16" spans="1:14" s="30" customFormat="1" ht="24.75" customHeight="1">
      <c r="A16" s="52" t="s">
        <v>41</v>
      </c>
      <c r="B16" s="32">
        <f t="shared" si="0"/>
        <v>8132</v>
      </c>
      <c r="C16" s="32">
        <v>1359</v>
      </c>
      <c r="D16" s="32">
        <v>6551</v>
      </c>
      <c r="E16" s="32">
        <v>407</v>
      </c>
      <c r="F16" s="32"/>
      <c r="G16" s="32">
        <v>0</v>
      </c>
      <c r="H16" s="32">
        <v>-185</v>
      </c>
      <c r="I16" s="32">
        <v>0</v>
      </c>
      <c r="J16" s="32">
        <v>0</v>
      </c>
      <c r="K16" s="32">
        <v>0</v>
      </c>
      <c r="L16" s="32"/>
      <c r="M16" s="32">
        <v>7268</v>
      </c>
      <c r="N16" s="34">
        <f t="shared" si="1"/>
        <v>0.8937530742744713</v>
      </c>
    </row>
    <row r="17" spans="1:14" s="28" customFormat="1" ht="24.75" customHeight="1">
      <c r="A17" s="51" t="s">
        <v>42</v>
      </c>
      <c r="B17" s="32">
        <f t="shared" si="0"/>
        <v>1936</v>
      </c>
      <c r="C17" s="32">
        <v>227</v>
      </c>
      <c r="D17" s="32">
        <v>472</v>
      </c>
      <c r="E17" s="32">
        <v>158</v>
      </c>
      <c r="F17" s="32"/>
      <c r="G17" s="32">
        <v>0</v>
      </c>
      <c r="H17" s="32">
        <v>79</v>
      </c>
      <c r="I17" s="32">
        <v>0</v>
      </c>
      <c r="J17" s="32">
        <v>1000</v>
      </c>
      <c r="K17" s="32">
        <v>0</v>
      </c>
      <c r="L17" s="32"/>
      <c r="M17" s="32">
        <v>1772</v>
      </c>
      <c r="N17" s="34">
        <f t="shared" si="1"/>
        <v>0.9152892561983471</v>
      </c>
    </row>
    <row r="18" spans="1:14" s="28" customFormat="1" ht="24.75" customHeight="1">
      <c r="A18" s="51" t="s">
        <v>52</v>
      </c>
      <c r="B18" s="32">
        <f t="shared" si="0"/>
        <v>10378</v>
      </c>
      <c r="C18" s="33">
        <v>3239</v>
      </c>
      <c r="D18" s="33">
        <v>2674</v>
      </c>
      <c r="E18" s="33">
        <v>3893</v>
      </c>
      <c r="F18" s="33">
        <v>0</v>
      </c>
      <c r="G18" s="33">
        <v>0</v>
      </c>
      <c r="H18" s="33">
        <v>572</v>
      </c>
      <c r="I18" s="33">
        <v>0</v>
      </c>
      <c r="J18" s="33">
        <v>0</v>
      </c>
      <c r="K18" s="33">
        <v>0</v>
      </c>
      <c r="L18" s="33"/>
      <c r="M18" s="33">
        <v>10040</v>
      </c>
      <c r="N18" s="34">
        <f t="shared" si="1"/>
        <v>0.9674311042590095</v>
      </c>
    </row>
    <row r="19" spans="1:14" s="28" customFormat="1" ht="24.75" customHeight="1">
      <c r="A19" s="51" t="s">
        <v>53</v>
      </c>
      <c r="B19" s="32">
        <f t="shared" si="0"/>
        <v>2668</v>
      </c>
      <c r="C19" s="32">
        <v>211</v>
      </c>
      <c r="D19" s="32">
        <v>-41</v>
      </c>
      <c r="E19" s="32">
        <v>642</v>
      </c>
      <c r="F19" s="32"/>
      <c r="G19" s="32">
        <v>0</v>
      </c>
      <c r="H19" s="32">
        <v>-32</v>
      </c>
      <c r="I19" s="32">
        <v>0</v>
      </c>
      <c r="J19" s="32">
        <v>0</v>
      </c>
      <c r="K19" s="32">
        <v>1888</v>
      </c>
      <c r="L19" s="32"/>
      <c r="M19" s="32">
        <v>2303</v>
      </c>
      <c r="N19" s="34">
        <f t="shared" si="1"/>
        <v>0.8631934032983508</v>
      </c>
    </row>
    <row r="20" spans="1:14" ht="24.75" customHeight="1">
      <c r="A20" s="51" t="s">
        <v>54</v>
      </c>
      <c r="B20" s="32">
        <f t="shared" si="0"/>
        <v>1053</v>
      </c>
      <c r="C20" s="47">
        <v>303</v>
      </c>
      <c r="D20" s="47">
        <v>0</v>
      </c>
      <c r="E20" s="47">
        <v>875</v>
      </c>
      <c r="F20" s="47"/>
      <c r="G20" s="47">
        <v>0</v>
      </c>
      <c r="H20" s="47">
        <v>-125</v>
      </c>
      <c r="I20" s="47">
        <v>0</v>
      </c>
      <c r="J20" s="47">
        <v>0</v>
      </c>
      <c r="K20" s="47">
        <v>0</v>
      </c>
      <c r="L20" s="47"/>
      <c r="M20" s="47">
        <v>312</v>
      </c>
      <c r="N20" s="34">
        <f t="shared" si="1"/>
        <v>0.2962962962962963</v>
      </c>
    </row>
    <row r="21" spans="1:14" ht="24.75" customHeight="1">
      <c r="A21" s="51" t="s">
        <v>55</v>
      </c>
      <c r="B21" s="32">
        <f t="shared" si="0"/>
        <v>3815</v>
      </c>
      <c r="C21" s="47">
        <v>0</v>
      </c>
      <c r="D21" s="47">
        <v>1697</v>
      </c>
      <c r="E21" s="47">
        <v>119</v>
      </c>
      <c r="F21" s="47"/>
      <c r="G21" s="47">
        <v>0</v>
      </c>
      <c r="H21" s="47">
        <v>-1</v>
      </c>
      <c r="I21" s="47">
        <v>0</v>
      </c>
      <c r="J21" s="47">
        <v>2000</v>
      </c>
      <c r="K21" s="47">
        <v>0</v>
      </c>
      <c r="L21" s="47"/>
      <c r="M21" s="47">
        <v>3475</v>
      </c>
      <c r="N21" s="34">
        <f aca="true" t="shared" si="2" ref="N21:N26">M21/B21</f>
        <v>0.9108781127129751</v>
      </c>
    </row>
    <row r="22" spans="1:14" ht="24.75" customHeight="1">
      <c r="A22" s="51" t="s">
        <v>82</v>
      </c>
      <c r="B22" s="32">
        <f t="shared" si="0"/>
        <v>855</v>
      </c>
      <c r="C22" s="32">
        <v>827</v>
      </c>
      <c r="D22" s="32">
        <v>6</v>
      </c>
      <c r="E22" s="32">
        <v>51</v>
      </c>
      <c r="F22" s="32">
        <f>SUM(F6:F21)</f>
        <v>0</v>
      </c>
      <c r="G22" s="32">
        <v>0</v>
      </c>
      <c r="H22" s="32">
        <v>-29</v>
      </c>
      <c r="I22" s="32">
        <v>0</v>
      </c>
      <c r="J22" s="32">
        <v>0</v>
      </c>
      <c r="K22" s="32">
        <v>0</v>
      </c>
      <c r="L22" s="32"/>
      <c r="M22" s="32">
        <v>640</v>
      </c>
      <c r="N22" s="34">
        <f t="shared" si="2"/>
        <v>0.7485380116959064</v>
      </c>
    </row>
    <row r="23" spans="1:14" ht="15.75">
      <c r="A23" s="51" t="s">
        <v>56</v>
      </c>
      <c r="B23" s="32">
        <f t="shared" si="0"/>
        <v>0</v>
      </c>
      <c r="C23" s="47">
        <v>2500</v>
      </c>
      <c r="D23" s="47">
        <v>0</v>
      </c>
      <c r="E23" s="47">
        <v>0</v>
      </c>
      <c r="F23" s="47"/>
      <c r="G23" s="47">
        <v>-2500</v>
      </c>
      <c r="H23" s="47">
        <v>0</v>
      </c>
      <c r="I23" s="47">
        <v>0</v>
      </c>
      <c r="J23" s="47">
        <v>0</v>
      </c>
      <c r="K23" s="47">
        <v>0</v>
      </c>
      <c r="L23" s="47"/>
      <c r="M23" s="57">
        <v>0</v>
      </c>
      <c r="N23" s="34"/>
    </row>
    <row r="24" spans="1:14" ht="15.75">
      <c r="A24" s="51" t="s">
        <v>77</v>
      </c>
      <c r="B24" s="32">
        <f t="shared" si="0"/>
        <v>111</v>
      </c>
      <c r="C24" s="58">
        <v>0</v>
      </c>
      <c r="D24" s="58">
        <v>0</v>
      </c>
      <c r="E24" s="58">
        <v>0</v>
      </c>
      <c r="F24" s="58"/>
      <c r="G24" s="58">
        <v>0</v>
      </c>
      <c r="H24" s="58">
        <v>111</v>
      </c>
      <c r="I24" s="58">
        <v>0</v>
      </c>
      <c r="J24" s="58">
        <v>0</v>
      </c>
      <c r="K24" s="58">
        <v>0</v>
      </c>
      <c r="L24" s="58"/>
      <c r="M24" s="59">
        <v>111</v>
      </c>
      <c r="N24" s="34">
        <f t="shared" si="2"/>
        <v>1</v>
      </c>
    </row>
    <row r="25" spans="1:14" ht="15" customHeight="1">
      <c r="A25" s="61" t="s">
        <v>43</v>
      </c>
      <c r="B25" s="32">
        <f>SUM(C25:L25)</f>
        <v>59346</v>
      </c>
      <c r="C25" s="32">
        <v>32564</v>
      </c>
      <c r="D25" s="32">
        <v>391</v>
      </c>
      <c r="E25" s="32">
        <v>8938</v>
      </c>
      <c r="F25" s="32"/>
      <c r="G25" s="32">
        <v>2500</v>
      </c>
      <c r="H25" s="32">
        <v>6048</v>
      </c>
      <c r="I25" s="32">
        <v>8905</v>
      </c>
      <c r="J25" s="32">
        <v>0</v>
      </c>
      <c r="K25" s="32">
        <v>0</v>
      </c>
      <c r="L25" s="32"/>
      <c r="M25" s="32">
        <v>54089</v>
      </c>
      <c r="N25" s="34">
        <f t="shared" si="2"/>
        <v>0.9114177872139656</v>
      </c>
    </row>
    <row r="26" spans="1:14" s="55" customFormat="1" ht="15">
      <c r="A26" s="54" t="s">
        <v>83</v>
      </c>
      <c r="B26" s="56">
        <f>SUM(B6:B25)</f>
        <v>200018</v>
      </c>
      <c r="C26" s="56">
        <f>SUM(C6:C25)</f>
        <v>141900</v>
      </c>
      <c r="D26" s="56">
        <f aca="true" t="shared" si="3" ref="D26:M26">SUM(D6:D25)</f>
        <v>23353</v>
      </c>
      <c r="E26" s="56">
        <f t="shared" si="3"/>
        <v>20905</v>
      </c>
      <c r="F26" s="56">
        <f t="shared" si="3"/>
        <v>0</v>
      </c>
      <c r="G26" s="56">
        <f t="shared" si="3"/>
        <v>0</v>
      </c>
      <c r="H26" s="56">
        <f t="shared" si="3"/>
        <v>0</v>
      </c>
      <c r="I26" s="56">
        <f t="shared" si="3"/>
        <v>8972</v>
      </c>
      <c r="J26" s="56">
        <f t="shared" si="3"/>
        <v>3000</v>
      </c>
      <c r="K26" s="56">
        <f t="shared" si="3"/>
        <v>1888</v>
      </c>
      <c r="L26" s="56">
        <f t="shared" si="3"/>
        <v>0</v>
      </c>
      <c r="M26" s="56">
        <f t="shared" si="3"/>
        <v>187100</v>
      </c>
      <c r="N26" s="48">
        <f t="shared" si="2"/>
        <v>0.9354158125768681</v>
      </c>
    </row>
    <row r="27" spans="3:12" ht="14.25"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3:12" ht="14.25"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3:12" ht="14.25"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3:12" ht="14.25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3:12" ht="14.25"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3:12" ht="14.25"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3:12" ht="14.25"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3:12" ht="14.25"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3:12" ht="14.25"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3:12" ht="14.25"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3:12" ht="14.25"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3:12" ht="14.25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4.25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4.25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3:12" ht="14.25"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3:12" ht="14.25"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4.25"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3:12" ht="14.25"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3:12" ht="14.25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3:12" ht="14.25"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3:12" ht="14.25"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3:12" ht="14.25"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3:12" ht="14.25"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3:12" ht="14.25"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3:12" ht="14.25"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12" ht="14.25"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3:12" ht="14.25"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3:12" ht="14.25"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3:12" ht="14.25"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3:12" ht="14.25"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3:12" ht="14.25"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3:12" ht="14.25"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3:12" ht="14.25"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3:12" ht="14.25"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3:12" ht="14.25"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3:12" ht="14.25"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3:12" ht="14.25"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3:12" ht="14.25"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3:12" ht="14.25"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3:12" ht="14.25"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3:12" ht="14.25"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3:12" ht="14.25"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3:12" ht="14.25"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3:12" ht="14.25"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3:12" ht="14.25"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3:12" ht="14.25"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3:12" ht="14.25"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3:12" ht="14.25"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3:12" ht="14.25"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3:12" ht="14.25"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3:12" ht="14.25"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3:12" ht="14.25"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3:12" ht="14.25"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3:12" ht="14.25"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3:12" ht="14.25"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3:12" ht="14.25"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3:12" ht="14.25"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3:12" ht="14.25"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3:12" ht="14.25"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3:12" ht="14.25"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3:12" ht="14.25"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3:12" ht="14.25"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3:12" ht="14.25"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3:12" ht="14.25"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3:12" ht="14.25"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3:12" ht="14.25"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3:12" ht="14.25"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3:12" ht="14.25"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3:12" ht="14.25"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3:12" ht="14.25"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3:12" ht="14.25"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4.25"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4.25"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4.25"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4.25"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4.25"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3:12" ht="14.25"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3:12" ht="14.25"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3:12" ht="14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3:12" ht="14.25"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3:12" ht="14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3:12" ht="14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3:12" ht="14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3:12" ht="14.25"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3:12" ht="14.25"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3:12" ht="14.25"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3:12" ht="14.25"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3:12" ht="14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3:12" ht="14.25"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3:12" ht="14.25"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3:12" ht="14.25"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3:12" ht="14.25"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3:12" ht="14.25"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</sheetData>
  <mergeCells count="6">
    <mergeCell ref="M4:M5"/>
    <mergeCell ref="N4:N5"/>
    <mergeCell ref="B4:L4"/>
    <mergeCell ref="A1:N1"/>
    <mergeCell ref="A4:A5"/>
    <mergeCell ref="M3:N3"/>
  </mergeCells>
  <printOptions horizontalCentered="1"/>
  <pageMargins left="0.51" right="0.17" top="1.1811023622047245" bottom="1.2598425196850394" header="0.5118110236220472" footer="0.9448818897637796"/>
  <pageSetup firstPageNumber="2" useFirstPageNumber="1" horizontalDpi="300" verticalDpi="300" orientation="portrait" paperSize="9" scale="90" r:id="rId1"/>
  <headerFooter alignWithMargins="0">
    <oddHeader>&amp;L&amp;"黑体,常规"&amp;18表二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8" sqref="B18"/>
    </sheetView>
  </sheetViews>
  <sheetFormatPr defaultColWidth="9.00390625" defaultRowHeight="14.25"/>
  <cols>
    <col min="1" max="1" width="31.875" style="10" customWidth="1"/>
    <col min="2" max="2" width="9.75390625" style="0" customWidth="1"/>
    <col min="3" max="3" width="18.375" style="0" customWidth="1"/>
    <col min="4" max="4" width="27.125" style="10" customWidth="1"/>
    <col min="5" max="5" width="8.625" style="0" customWidth="1"/>
    <col min="6" max="6" width="20.75390625" style="0" customWidth="1"/>
  </cols>
  <sheetData>
    <row r="1" spans="1:6" ht="34.5" customHeight="1">
      <c r="A1" s="127" t="s">
        <v>91</v>
      </c>
      <c r="B1" s="127"/>
      <c r="C1" s="127"/>
      <c r="D1" s="127"/>
      <c r="E1" s="127"/>
      <c r="F1" s="127"/>
    </row>
    <row r="2" spans="1:5" ht="16.5" customHeight="1">
      <c r="A2" s="3"/>
      <c r="B2" s="3"/>
      <c r="C2" s="3"/>
      <c r="D2" s="3"/>
      <c r="E2" s="3"/>
    </row>
    <row r="3" spans="1:6" ht="24.75" customHeight="1">
      <c r="A3" s="8"/>
      <c r="E3" s="132" t="s">
        <v>1</v>
      </c>
      <c r="F3" s="132"/>
    </row>
    <row r="4" spans="1:6" s="2" customFormat="1" ht="30" customHeight="1">
      <c r="A4" s="4" t="s">
        <v>9</v>
      </c>
      <c r="B4" s="4" t="s">
        <v>0</v>
      </c>
      <c r="C4" s="4" t="s">
        <v>15</v>
      </c>
      <c r="D4" s="4" t="s">
        <v>10</v>
      </c>
      <c r="E4" s="4" t="s">
        <v>0</v>
      </c>
      <c r="F4" s="4" t="s">
        <v>15</v>
      </c>
    </row>
    <row r="5" spans="1:9" ht="30" customHeight="1">
      <c r="A5" s="40" t="s">
        <v>85</v>
      </c>
      <c r="B5" s="26">
        <v>210150</v>
      </c>
      <c r="C5" s="15"/>
      <c r="D5" s="64" t="s">
        <v>86</v>
      </c>
      <c r="E5" s="26">
        <v>187100</v>
      </c>
      <c r="F5" s="19"/>
      <c r="I5" s="2"/>
    </row>
    <row r="6" spans="1:9" ht="30" customHeight="1">
      <c r="A6" s="5"/>
      <c r="B6" s="27"/>
      <c r="C6" s="13"/>
      <c r="D6" s="11"/>
      <c r="E6" s="27"/>
      <c r="F6" s="19"/>
      <c r="I6" s="2"/>
    </row>
    <row r="7" spans="1:6" ht="30" customHeight="1">
      <c r="A7" s="63" t="s">
        <v>8</v>
      </c>
      <c r="B7" s="26">
        <f>B8+B9</f>
        <v>30195</v>
      </c>
      <c r="C7" s="15"/>
      <c r="D7" s="64" t="s">
        <v>5</v>
      </c>
      <c r="E7" s="26">
        <v>63355</v>
      </c>
      <c r="F7" s="19"/>
    </row>
    <row r="8" spans="1:6" ht="30" customHeight="1">
      <c r="A8" s="9" t="s">
        <v>72</v>
      </c>
      <c r="B8" s="29">
        <v>23353</v>
      </c>
      <c r="C8" s="15"/>
      <c r="D8" s="9" t="s">
        <v>73</v>
      </c>
      <c r="E8" s="27">
        <v>61424</v>
      </c>
      <c r="F8" s="19"/>
    </row>
    <row r="9" spans="1:6" ht="30" customHeight="1">
      <c r="A9" s="22" t="s">
        <v>204</v>
      </c>
      <c r="B9" s="29">
        <v>6842</v>
      </c>
      <c r="C9" s="14"/>
      <c r="D9" s="9" t="s">
        <v>74</v>
      </c>
      <c r="E9" s="29">
        <v>1931</v>
      </c>
      <c r="F9" s="22"/>
    </row>
    <row r="10" spans="1:6" ht="30" customHeight="1">
      <c r="A10" s="40" t="s">
        <v>14</v>
      </c>
      <c r="B10" s="26">
        <v>21187</v>
      </c>
      <c r="C10" s="14"/>
      <c r="D10" s="62" t="s">
        <v>93</v>
      </c>
      <c r="E10" s="66">
        <v>2230</v>
      </c>
      <c r="F10" s="60"/>
    </row>
    <row r="11" spans="1:6" ht="30" customHeight="1">
      <c r="A11" s="40" t="s">
        <v>70</v>
      </c>
      <c r="B11" s="26">
        <v>3000</v>
      </c>
      <c r="C11" s="21"/>
      <c r="D11" s="65" t="s">
        <v>94</v>
      </c>
      <c r="E11" s="29">
        <v>535</v>
      </c>
      <c r="F11" s="19"/>
    </row>
    <row r="12" spans="1:6" ht="30" customHeight="1">
      <c r="A12" s="40" t="s">
        <v>92</v>
      </c>
      <c r="B12" s="26">
        <v>1888</v>
      </c>
      <c r="C12" s="14"/>
      <c r="D12" s="64" t="s">
        <v>203</v>
      </c>
      <c r="E12" s="26">
        <f>B14-E5-E7-E10-E11</f>
        <v>13200</v>
      </c>
      <c r="F12" s="67" t="s">
        <v>95</v>
      </c>
    </row>
    <row r="13" spans="1:6" ht="30" customHeight="1">
      <c r="A13" s="40"/>
      <c r="B13" s="26"/>
      <c r="C13" s="15"/>
      <c r="D13" s="20" t="s">
        <v>2</v>
      </c>
      <c r="E13" s="27">
        <v>282</v>
      </c>
      <c r="F13" s="67" t="s">
        <v>71</v>
      </c>
    </row>
    <row r="14" spans="1:6" s="2" customFormat="1" ht="30" customHeight="1">
      <c r="A14" s="7" t="s">
        <v>11</v>
      </c>
      <c r="B14" s="26">
        <f>B5+B7+B11+B12+B10</f>
        <v>266420</v>
      </c>
      <c r="C14" s="15"/>
      <c r="D14" s="4" t="s">
        <v>11</v>
      </c>
      <c r="E14" s="26">
        <f>E5+E7+E10+E11+E12</f>
        <v>266420</v>
      </c>
      <c r="F14" s="11"/>
    </row>
    <row r="15" spans="1:6" ht="14.25" hidden="1">
      <c r="A15" s="10" t="s">
        <v>19</v>
      </c>
      <c r="F15" s="10"/>
    </row>
    <row r="16" spans="1:6" ht="15.75" hidden="1">
      <c r="A16" s="157" t="s">
        <v>17</v>
      </c>
      <c r="B16" s="158"/>
      <c r="C16" s="158"/>
      <c r="D16" s="158"/>
      <c r="E16" s="158"/>
      <c r="F16" s="158"/>
    </row>
    <row r="17" spans="1:6" ht="37.5" customHeight="1" hidden="1">
      <c r="A17" s="159" t="s">
        <v>18</v>
      </c>
      <c r="B17" s="160"/>
      <c r="C17" s="160"/>
      <c r="D17" s="160"/>
      <c r="E17" s="160"/>
      <c r="F17" s="160"/>
    </row>
  </sheetData>
  <mergeCells count="4">
    <mergeCell ref="A1:F1"/>
    <mergeCell ref="E3:F3"/>
    <mergeCell ref="A16:F16"/>
    <mergeCell ref="A17:F17"/>
  </mergeCells>
  <printOptions horizontalCentered="1"/>
  <pageMargins left="0.984251968503937" right="0.984251968503937" top="0.984251968503937" bottom="0.984251968503937" header="0.5118110236220472" footer="1.7322834645669292"/>
  <pageSetup firstPageNumber="3" useFirstPageNumber="1" horizontalDpi="300" verticalDpi="300" orientation="landscape" paperSize="9" r:id="rId3"/>
  <headerFooter alignWithMargins="0">
    <oddHeader>&amp;L&amp;"黑体,常规"&amp;16表三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4.25"/>
  <cols>
    <col min="1" max="1" width="27.75390625" style="0" customWidth="1"/>
    <col min="2" max="2" width="10.625" style="0" customWidth="1"/>
    <col min="3" max="3" width="27.625" style="0" customWidth="1"/>
    <col min="4" max="4" width="11.00390625" style="0" customWidth="1"/>
  </cols>
  <sheetData>
    <row r="1" spans="1:4" ht="34.5" customHeight="1">
      <c r="A1" s="127" t="s">
        <v>90</v>
      </c>
      <c r="B1" s="127"/>
      <c r="C1" s="127"/>
      <c r="D1" s="127"/>
    </row>
    <row r="2" spans="1:4" ht="34.5" customHeight="1">
      <c r="A2" s="3"/>
      <c r="B2" s="3"/>
      <c r="C2" s="3"/>
      <c r="D2" s="3"/>
    </row>
    <row r="3" spans="1:4" s="10" customFormat="1" ht="24.75" customHeight="1">
      <c r="A3" s="8"/>
      <c r="D3" s="16" t="s">
        <v>1</v>
      </c>
    </row>
    <row r="4" spans="1:4" s="10" customFormat="1" ht="30" customHeight="1">
      <c r="A4" s="4" t="s">
        <v>9</v>
      </c>
      <c r="B4" s="4" t="s">
        <v>0</v>
      </c>
      <c r="C4" s="4" t="s">
        <v>10</v>
      </c>
      <c r="D4" s="4" t="s">
        <v>0</v>
      </c>
    </row>
    <row r="5" spans="1:4" s="10" customFormat="1" ht="24.75" customHeight="1">
      <c r="A5" s="12" t="s">
        <v>3</v>
      </c>
      <c r="B5" s="18">
        <v>2894</v>
      </c>
      <c r="C5" s="12" t="s">
        <v>4</v>
      </c>
      <c r="D5" s="18">
        <v>104118</v>
      </c>
    </row>
    <row r="6" spans="1:4" s="10" customFormat="1" ht="24.75" customHeight="1">
      <c r="A6" s="39"/>
      <c r="B6" s="17"/>
      <c r="C6" s="39" t="s">
        <v>80</v>
      </c>
      <c r="D6" s="17">
        <v>101687</v>
      </c>
    </row>
    <row r="7" spans="1:4" s="10" customFormat="1" ht="24.75" customHeight="1">
      <c r="A7" s="39"/>
      <c r="B7" s="17"/>
      <c r="C7" s="39"/>
      <c r="D7" s="17"/>
    </row>
    <row r="8" spans="1:4" s="10" customFormat="1" ht="24.75" customHeight="1">
      <c r="A8" s="12" t="s">
        <v>13</v>
      </c>
      <c r="B8" s="18">
        <v>100707</v>
      </c>
      <c r="C8" s="12" t="s">
        <v>5</v>
      </c>
      <c r="D8" s="18">
        <v>36</v>
      </c>
    </row>
    <row r="9" spans="1:4" s="10" customFormat="1" ht="24.75" customHeight="1">
      <c r="A9" s="39" t="s">
        <v>45</v>
      </c>
      <c r="B9" s="17">
        <v>98292</v>
      </c>
      <c r="C9" s="11"/>
      <c r="D9" s="17"/>
    </row>
    <row r="10" spans="1:4" s="10" customFormat="1" ht="24.75" customHeight="1">
      <c r="A10" s="11"/>
      <c r="B10" s="17"/>
      <c r="C10" s="11"/>
      <c r="D10" s="17"/>
    </row>
    <row r="11" spans="1:4" s="10" customFormat="1" ht="24.75" customHeight="1">
      <c r="A11" s="11"/>
      <c r="B11" s="17"/>
      <c r="C11" s="11"/>
      <c r="D11" s="17"/>
    </row>
    <row r="12" spans="1:4" s="10" customFormat="1" ht="24.75" customHeight="1">
      <c r="A12" s="11"/>
      <c r="B12" s="17"/>
      <c r="C12" s="11"/>
      <c r="D12" s="17"/>
    </row>
    <row r="13" spans="1:4" s="10" customFormat="1" ht="24.75" customHeight="1">
      <c r="A13" s="12" t="s">
        <v>44</v>
      </c>
      <c r="B13" s="18">
        <v>6879</v>
      </c>
      <c r="C13" s="12" t="s">
        <v>12</v>
      </c>
      <c r="D13" s="18">
        <f>B17-D5-D8</f>
        <v>6326</v>
      </c>
    </row>
    <row r="14" spans="1:4" s="10" customFormat="1" ht="24.75" customHeight="1">
      <c r="A14" s="39"/>
      <c r="B14" s="17"/>
      <c r="C14" s="11"/>
      <c r="D14" s="17"/>
    </row>
    <row r="15" spans="1:4" s="8" customFormat="1" ht="31.5" customHeight="1">
      <c r="A15" s="6"/>
      <c r="B15" s="18"/>
      <c r="C15" s="12"/>
      <c r="D15" s="12"/>
    </row>
    <row r="16" spans="1:4" s="10" customFormat="1" ht="24.75" customHeight="1">
      <c r="A16" s="11"/>
      <c r="B16" s="17"/>
      <c r="C16" s="11"/>
      <c r="D16" s="17"/>
    </row>
    <row r="17" spans="1:4" s="8" customFormat="1" ht="24.75" customHeight="1">
      <c r="A17" s="4" t="s">
        <v>11</v>
      </c>
      <c r="B17" s="18">
        <f>B5+B8+B13+B15</f>
        <v>110480</v>
      </c>
      <c r="C17" s="4" t="s">
        <v>11</v>
      </c>
      <c r="D17" s="18">
        <f>SUM(D5,D8,D13)</f>
        <v>110480</v>
      </c>
    </row>
  </sheetData>
  <mergeCells count="1">
    <mergeCell ref="A1:D1"/>
  </mergeCells>
  <printOptions horizontalCentered="1"/>
  <pageMargins left="0.9448818897637796" right="0.5511811023622047" top="1.1811023622047245" bottom="2.6377952755905514" header="0.5118110236220472" footer="1.968503937007874"/>
  <pageSetup firstPageNumber="4" useFirstPageNumber="1" horizontalDpi="300" verticalDpi="300" orientation="portrait" paperSize="9" r:id="rId1"/>
  <headerFooter alignWithMargins="0">
    <oddHeader>&amp;L&amp;"黑体,常规"&amp;16表四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2014-06-05T00:47:15Z</cp:lastPrinted>
  <dcterms:created xsi:type="dcterms:W3CDTF">1996-12-17T01:32:42Z</dcterms:created>
  <dcterms:modified xsi:type="dcterms:W3CDTF">2014-06-05T01:06:39Z</dcterms:modified>
  <cp:category/>
  <cp:version/>
  <cp:contentType/>
  <cp:contentStatus/>
</cp:coreProperties>
</file>